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Servidor\Dir. Obras\Dir. Obras Público\Marcelus Público\95) REFORMA REITORIA ID56778\3) REMANECENTE\"/>
    </mc:Choice>
  </mc:AlternateContent>
  <xr:revisionPtr revIDLastSave="0" documentId="13_ncr:1_{40DA542A-3956-4C32-856B-B2C4F07ADD7C}" xr6:coauthVersionLast="45" xr6:coauthVersionMax="45" xr10:uidLastSave="{00000000-0000-0000-0000-000000000000}"/>
  <bookViews>
    <workbookView xWindow="25080" yWindow="-120" windowWidth="25440" windowHeight="15390" activeTab="1" xr2:uid="{00000000-000D-0000-FFFF-FFFF00000000}"/>
  </bookViews>
  <sheets>
    <sheet name="BDI OBRA" sheetId="5" r:id="rId1"/>
    <sheet name="Orçamento Sintético" sheetId="1" r:id="rId2"/>
    <sheet name="Resumo" sheetId="4" r:id="rId3"/>
    <sheet name="Cronograma" sheetId="2" r:id="rId4"/>
    <sheet name="CurvaS" sheetId="3" r:id="rId5"/>
    <sheet name="ABC" sheetId="6" r:id="rId6"/>
    <sheet name="ABC_Resumo" sheetId="7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5" hidden="1">ABC!$A$15:$G$15</definedName>
    <definedName name="_xlnm._FilterDatabase" localSheetId="6" hidden="1">ABC_Resumo!$A$15:$H$28</definedName>
    <definedName name="_INS05">[1]INSUMOS!$C$12</definedName>
    <definedName name="_INS06">[1]INSUMOS!$C$14</definedName>
    <definedName name="_INS11">[1]INSUMOS!$C$20</definedName>
    <definedName name="_INS37">[1]INSUMOS!$C$56</definedName>
    <definedName name="_INS42">[1]INSUMOS!$C$61</definedName>
    <definedName name="_INS47">[1]INSUMOS!$C$66</definedName>
    <definedName name="_INS48">[2]INSUMOS!$C$66</definedName>
    <definedName name="_xlnm.Print_Area" localSheetId="5">ABC!$B$1:$G$101</definedName>
    <definedName name="_xlnm.Print_Area" localSheetId="6">ABC_Resumo!$B$1:$H$28</definedName>
    <definedName name="_xlnm.Print_Area" localSheetId="3">Cronograma!$B$2:$H$60</definedName>
    <definedName name="_xlnm.Print_Area" localSheetId="4">CurvaS!$B$2:$G$30</definedName>
    <definedName name="_xlnm.Print_Area" localSheetId="1">'Orçamento Sintético'!$A$1:$N$141</definedName>
    <definedName name="_xlnm.Print_Area" localSheetId="2">Resumo!$B$2:$E$51</definedName>
    <definedName name="JR_PAGE_ANCHOR_0_1" localSheetId="6">[3]ORÇ_ESTIMATIVO!#REF!</definedName>
    <definedName name="JR_PAGE_ANCHOR_0_1">[3]ORÇ_ESTIMATIVO!#REF!</definedName>
    <definedName name="JR_PAGE_ANCHOR_1_1" localSheetId="6">#REF!</definedName>
    <definedName name="JR_PAGE_ANCHOR_1_1">#REF!</definedName>
    <definedName name="JR_PAGE_ANCHOR_2_1" localSheetId="6">#REF!</definedName>
    <definedName name="JR_PAGE_ANCHOR_2_1">#REF!</definedName>
    <definedName name="JR_PAGE_ANCHOR_3_1" localSheetId="6">#REF!</definedName>
    <definedName name="JR_PAGE_ANCHOR_3_1">#REF!</definedName>
    <definedName name="JR_PAGE_ANCHOR_4_1" localSheetId="6">#REF!</definedName>
    <definedName name="JR_PAGE_ANCHOR_4_1">#REF!</definedName>
    <definedName name="_xlnm.Print_Titles" localSheetId="5">ABC!$1:$15</definedName>
    <definedName name="_xlnm.Print_Titles" localSheetId="1">'Orçamento Sintético'!$1:$6</definedName>
    <definedName name="UN" localSheetId="6">[4]ORCAMENTO!#REF!</definedName>
    <definedName name="UN">[4]ORCAMENTO!#REF!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7" l="1"/>
  <c r="C6" i="7"/>
  <c r="C6" i="6"/>
  <c r="C7" i="6"/>
  <c r="B26" i="7" l="1"/>
  <c r="C26" i="7"/>
  <c r="D26" i="7"/>
  <c r="E26" i="7"/>
  <c r="B22" i="7"/>
  <c r="C22" i="7"/>
  <c r="D22" i="7"/>
  <c r="E22" i="7"/>
  <c r="B16" i="7"/>
  <c r="C16" i="7"/>
  <c r="D16" i="7"/>
  <c r="E16" i="7"/>
  <c r="B27" i="7"/>
  <c r="C27" i="7"/>
  <c r="D27" i="7"/>
  <c r="E27" i="7"/>
  <c r="B19" i="7"/>
  <c r="C19" i="7"/>
  <c r="D19" i="7"/>
  <c r="E19" i="7"/>
  <c r="B20" i="7"/>
  <c r="C20" i="7"/>
  <c r="D20" i="7"/>
  <c r="E20" i="7"/>
  <c r="B21" i="7"/>
  <c r="C21" i="7"/>
  <c r="D21" i="7"/>
  <c r="E21" i="7"/>
  <c r="B17" i="7"/>
  <c r="C17" i="7"/>
  <c r="D17" i="7"/>
  <c r="E17" i="7"/>
  <c r="B18" i="7"/>
  <c r="C18" i="7"/>
  <c r="D18" i="7"/>
  <c r="E18" i="7"/>
  <c r="B28" i="7"/>
  <c r="C28" i="7"/>
  <c r="D28" i="7"/>
  <c r="E28" i="7"/>
  <c r="B23" i="7"/>
  <c r="C23" i="7"/>
  <c r="D23" i="7"/>
  <c r="E23" i="7"/>
  <c r="B24" i="7"/>
  <c r="C24" i="7"/>
  <c r="D24" i="7"/>
  <c r="E24" i="7"/>
  <c r="E25" i="7"/>
  <c r="D25" i="7"/>
  <c r="C25" i="7"/>
  <c r="B25" i="7"/>
  <c r="B44" i="6"/>
  <c r="C44" i="6"/>
  <c r="D44" i="6"/>
  <c r="E44" i="6"/>
  <c r="B25" i="6"/>
  <c r="C25" i="6"/>
  <c r="D25" i="6"/>
  <c r="E25" i="6"/>
  <c r="B30" i="6"/>
  <c r="C30" i="6"/>
  <c r="D30" i="6"/>
  <c r="E30" i="6"/>
  <c r="B43" i="6"/>
  <c r="C43" i="6"/>
  <c r="D43" i="6"/>
  <c r="E43" i="6"/>
  <c r="A18" i="6"/>
  <c r="B72" i="6"/>
  <c r="C72" i="6"/>
  <c r="D72" i="6"/>
  <c r="E72" i="6"/>
  <c r="A19" i="6"/>
  <c r="B77" i="6"/>
  <c r="C77" i="6"/>
  <c r="D77" i="6"/>
  <c r="E77" i="6"/>
  <c r="A20" i="6"/>
  <c r="B90" i="6"/>
  <c r="C90" i="6"/>
  <c r="D90" i="6"/>
  <c r="E90" i="6"/>
  <c r="A22" i="6"/>
  <c r="B87" i="6"/>
  <c r="C87" i="6"/>
  <c r="D87" i="6"/>
  <c r="E87" i="6"/>
  <c r="A23" i="6"/>
  <c r="B100" i="6"/>
  <c r="C100" i="6"/>
  <c r="D100" i="6"/>
  <c r="E100" i="6"/>
  <c r="A24" i="6"/>
  <c r="B35" i="6"/>
  <c r="C35" i="6"/>
  <c r="D35" i="6"/>
  <c r="E35" i="6"/>
  <c r="A25" i="6"/>
  <c r="B71" i="6"/>
  <c r="C71" i="6"/>
  <c r="D71" i="6"/>
  <c r="E71" i="6"/>
  <c r="A26" i="6"/>
  <c r="B76" i="6"/>
  <c r="C76" i="6"/>
  <c r="D76" i="6"/>
  <c r="E76" i="6"/>
  <c r="A27" i="6"/>
  <c r="B88" i="6"/>
  <c r="C88" i="6"/>
  <c r="D88" i="6"/>
  <c r="E88" i="6"/>
  <c r="A28" i="6"/>
  <c r="B48" i="6"/>
  <c r="C48" i="6"/>
  <c r="D48" i="6"/>
  <c r="E48" i="6"/>
  <c r="A30" i="6"/>
  <c r="B97" i="6"/>
  <c r="C97" i="6"/>
  <c r="D97" i="6"/>
  <c r="E97" i="6"/>
  <c r="A31" i="6"/>
  <c r="B63" i="6"/>
  <c r="C63" i="6"/>
  <c r="D63" i="6"/>
  <c r="E63" i="6"/>
  <c r="A32" i="6"/>
  <c r="B92" i="6"/>
  <c r="C92" i="6"/>
  <c r="D92" i="6"/>
  <c r="E92" i="6"/>
  <c r="A33" i="6"/>
  <c r="B89" i="6"/>
  <c r="C89" i="6"/>
  <c r="D89" i="6"/>
  <c r="E89" i="6"/>
  <c r="A34" i="6"/>
  <c r="B39" i="6"/>
  <c r="C39" i="6"/>
  <c r="D39" i="6"/>
  <c r="E39" i="6"/>
  <c r="A45" i="6"/>
  <c r="B27" i="6"/>
  <c r="C27" i="6"/>
  <c r="D27" i="6"/>
  <c r="E27" i="6"/>
  <c r="A48" i="6"/>
  <c r="B22" i="6"/>
  <c r="C22" i="6"/>
  <c r="D22" i="6"/>
  <c r="E22" i="6"/>
  <c r="A49" i="6"/>
  <c r="B20" i="6"/>
  <c r="C20" i="6"/>
  <c r="D20" i="6"/>
  <c r="E20" i="6"/>
  <c r="A52" i="6"/>
  <c r="B18" i="6"/>
  <c r="C18" i="6"/>
  <c r="D18" i="6"/>
  <c r="E18" i="6"/>
  <c r="A53" i="6"/>
  <c r="B17" i="6"/>
  <c r="C17" i="6"/>
  <c r="D17" i="6"/>
  <c r="E17" i="6"/>
  <c r="A54" i="6"/>
  <c r="B47" i="6"/>
  <c r="C47" i="6"/>
  <c r="D47" i="6"/>
  <c r="E47" i="6"/>
  <c r="A57" i="6"/>
  <c r="B54" i="6"/>
  <c r="C54" i="6"/>
  <c r="D54" i="6"/>
  <c r="E54" i="6"/>
  <c r="A60" i="6"/>
  <c r="B52" i="6"/>
  <c r="C52" i="6"/>
  <c r="D52" i="6"/>
  <c r="E52" i="6"/>
  <c r="A61" i="6"/>
  <c r="B66" i="6"/>
  <c r="C66" i="6"/>
  <c r="D66" i="6"/>
  <c r="E66" i="6"/>
  <c r="A62" i="6"/>
  <c r="B51" i="6"/>
  <c r="C51" i="6"/>
  <c r="D51" i="6"/>
  <c r="E51" i="6"/>
  <c r="A63" i="6"/>
  <c r="B36" i="6"/>
  <c r="C36" i="6"/>
  <c r="D36" i="6"/>
  <c r="E36" i="6"/>
  <c r="A64" i="6"/>
  <c r="B33" i="6"/>
  <c r="C33" i="6"/>
  <c r="D33" i="6"/>
  <c r="E33" i="6"/>
  <c r="A65" i="6"/>
  <c r="B26" i="6"/>
  <c r="C26" i="6"/>
  <c r="D26" i="6"/>
  <c r="E26" i="6"/>
  <c r="A66" i="6"/>
  <c r="B37" i="6"/>
  <c r="C37" i="6"/>
  <c r="D37" i="6"/>
  <c r="E37" i="6"/>
  <c r="A67" i="6"/>
  <c r="B53" i="6"/>
  <c r="C53" i="6"/>
  <c r="D53" i="6"/>
  <c r="E53" i="6"/>
  <c r="A68" i="6"/>
  <c r="B62" i="6"/>
  <c r="C62" i="6"/>
  <c r="D62" i="6"/>
  <c r="E62" i="6"/>
  <c r="A73" i="6"/>
  <c r="B23" i="6"/>
  <c r="C23" i="6"/>
  <c r="D23" i="6"/>
  <c r="E23" i="6"/>
  <c r="A74" i="6"/>
  <c r="B95" i="6"/>
  <c r="C95" i="6"/>
  <c r="D95" i="6"/>
  <c r="E95" i="6"/>
  <c r="A75" i="6"/>
  <c r="B42" i="6"/>
  <c r="C42" i="6"/>
  <c r="D42" i="6"/>
  <c r="E42" i="6"/>
  <c r="A76" i="6"/>
  <c r="B68" i="6"/>
  <c r="C68" i="6"/>
  <c r="D68" i="6"/>
  <c r="E68" i="6"/>
  <c r="A77" i="6"/>
  <c r="B98" i="6"/>
  <c r="C98" i="6"/>
  <c r="D98" i="6"/>
  <c r="E98" i="6"/>
  <c r="A78" i="6"/>
  <c r="B73" i="6"/>
  <c r="C73" i="6"/>
  <c r="D73" i="6"/>
  <c r="E73" i="6"/>
  <c r="A79" i="6"/>
  <c r="B84" i="6"/>
  <c r="C84" i="6"/>
  <c r="D84" i="6"/>
  <c r="E84" i="6"/>
  <c r="A80" i="6"/>
  <c r="B99" i="6"/>
  <c r="C99" i="6"/>
  <c r="D99" i="6"/>
  <c r="E99" i="6"/>
  <c r="A81" i="6"/>
  <c r="B96" i="6"/>
  <c r="C96" i="6"/>
  <c r="D96" i="6"/>
  <c r="E96" i="6"/>
  <c r="A82" i="6"/>
  <c r="B80" i="6"/>
  <c r="C80" i="6"/>
  <c r="D80" i="6"/>
  <c r="E80" i="6"/>
  <c r="A83" i="6"/>
  <c r="B74" i="6"/>
  <c r="C74" i="6"/>
  <c r="D74" i="6"/>
  <c r="E74" i="6"/>
  <c r="A84" i="6"/>
  <c r="B79" i="6"/>
  <c r="C79" i="6"/>
  <c r="D79" i="6"/>
  <c r="E79" i="6"/>
  <c r="A85" i="6"/>
  <c r="B49" i="6"/>
  <c r="C49" i="6"/>
  <c r="D49" i="6"/>
  <c r="E49" i="6"/>
  <c r="A86" i="6"/>
  <c r="B86" i="6"/>
  <c r="C86" i="6"/>
  <c r="D86" i="6"/>
  <c r="E86" i="6"/>
  <c r="A87" i="6"/>
  <c r="B69" i="6"/>
  <c r="C69" i="6"/>
  <c r="D69" i="6"/>
  <c r="E69" i="6"/>
  <c r="A88" i="6"/>
  <c r="B57" i="6"/>
  <c r="C57" i="6"/>
  <c r="D57" i="6"/>
  <c r="E57" i="6"/>
  <c r="A89" i="6"/>
  <c r="B82" i="6"/>
  <c r="C82" i="6"/>
  <c r="D82" i="6"/>
  <c r="E82" i="6"/>
  <c r="A90" i="6"/>
  <c r="B81" i="6"/>
  <c r="C81" i="6"/>
  <c r="D81" i="6"/>
  <c r="E81" i="6"/>
  <c r="A91" i="6"/>
  <c r="B70" i="6"/>
  <c r="C70" i="6"/>
  <c r="D70" i="6"/>
  <c r="E70" i="6"/>
  <c r="A92" i="6"/>
  <c r="B61" i="6"/>
  <c r="C61" i="6"/>
  <c r="D61" i="6"/>
  <c r="E61" i="6"/>
  <c r="A93" i="6"/>
  <c r="B55" i="6"/>
  <c r="C55" i="6"/>
  <c r="D55" i="6"/>
  <c r="E55" i="6"/>
  <c r="A94" i="6"/>
  <c r="B67" i="6"/>
  <c r="C67" i="6"/>
  <c r="D67" i="6"/>
  <c r="E67" i="6"/>
  <c r="A95" i="6"/>
  <c r="B78" i="6"/>
  <c r="C78" i="6"/>
  <c r="D78" i="6"/>
  <c r="E78" i="6"/>
  <c r="B38" i="6"/>
  <c r="C38" i="6"/>
  <c r="D38" i="6"/>
  <c r="E38" i="6"/>
  <c r="B31" i="6"/>
  <c r="C31" i="6"/>
  <c r="D31" i="6"/>
  <c r="E31" i="6"/>
  <c r="B64" i="6"/>
  <c r="C64" i="6"/>
  <c r="D64" i="6"/>
  <c r="E64" i="6"/>
  <c r="B21" i="6"/>
  <c r="C21" i="6"/>
  <c r="D21" i="6"/>
  <c r="E21" i="6"/>
  <c r="B45" i="6"/>
  <c r="C45" i="6"/>
  <c r="D45" i="6"/>
  <c r="E45" i="6"/>
  <c r="B29" i="6"/>
  <c r="C29" i="6"/>
  <c r="D29" i="6"/>
  <c r="E29" i="6"/>
  <c r="B65" i="6"/>
  <c r="C65" i="6"/>
  <c r="D65" i="6"/>
  <c r="E65" i="6"/>
  <c r="B59" i="6"/>
  <c r="C59" i="6"/>
  <c r="D59" i="6"/>
  <c r="E59" i="6"/>
  <c r="B16" i="6"/>
  <c r="C16" i="6"/>
  <c r="D16" i="6"/>
  <c r="E16" i="6"/>
  <c r="B40" i="6"/>
  <c r="C40" i="6"/>
  <c r="D40" i="6"/>
  <c r="E40" i="6"/>
  <c r="B60" i="6"/>
  <c r="C60" i="6"/>
  <c r="D60" i="6"/>
  <c r="E60" i="6"/>
  <c r="B28" i="6"/>
  <c r="C28" i="6"/>
  <c r="D28" i="6"/>
  <c r="E28" i="6"/>
  <c r="B34" i="6"/>
  <c r="C34" i="6"/>
  <c r="D34" i="6"/>
  <c r="E34" i="6"/>
  <c r="B24" i="6"/>
  <c r="C24" i="6"/>
  <c r="D24" i="6"/>
  <c r="E24" i="6"/>
  <c r="B50" i="6"/>
  <c r="C50" i="6"/>
  <c r="D50" i="6"/>
  <c r="E50" i="6"/>
  <c r="B83" i="6"/>
  <c r="C83" i="6"/>
  <c r="D83" i="6"/>
  <c r="E83" i="6"/>
  <c r="B32" i="6"/>
  <c r="C32" i="6"/>
  <c r="D32" i="6"/>
  <c r="E32" i="6"/>
  <c r="B91" i="6"/>
  <c r="C91" i="6"/>
  <c r="D91" i="6"/>
  <c r="E91" i="6"/>
  <c r="B94" i="6"/>
  <c r="C94" i="6"/>
  <c r="D94" i="6"/>
  <c r="E94" i="6"/>
  <c r="B93" i="6"/>
  <c r="C93" i="6"/>
  <c r="D93" i="6"/>
  <c r="E93" i="6"/>
  <c r="B75" i="6"/>
  <c r="C75" i="6"/>
  <c r="D75" i="6"/>
  <c r="E75" i="6"/>
  <c r="B19" i="6"/>
  <c r="C19" i="6"/>
  <c r="D19" i="6"/>
  <c r="E19" i="6"/>
  <c r="B85" i="6"/>
  <c r="C85" i="6"/>
  <c r="D85" i="6"/>
  <c r="E85" i="6"/>
  <c r="B56" i="6"/>
  <c r="C56" i="6"/>
  <c r="D56" i="6"/>
  <c r="E56" i="6"/>
  <c r="B41" i="6"/>
  <c r="C41" i="6"/>
  <c r="D41" i="6"/>
  <c r="E41" i="6"/>
  <c r="B58" i="6"/>
  <c r="C58" i="6"/>
  <c r="D58" i="6"/>
  <c r="E58" i="6"/>
  <c r="B46" i="6"/>
  <c r="C46" i="6"/>
  <c r="D46" i="6"/>
  <c r="E46" i="6"/>
  <c r="N141" i="1"/>
  <c r="P144" i="1"/>
  <c r="M20" i="1"/>
  <c r="M12" i="1"/>
  <c r="M8" i="1"/>
  <c r="M7" i="1" l="1"/>
  <c r="F44" i="1"/>
  <c r="F36" i="1"/>
  <c r="F40" i="1"/>
  <c r="F39" i="1"/>
  <c r="J71" i="1"/>
  <c r="K71" i="1"/>
  <c r="L71" i="1"/>
  <c r="M71" i="1"/>
  <c r="J72" i="1"/>
  <c r="K72" i="1"/>
  <c r="L72" i="1"/>
  <c r="M72" i="1" s="1"/>
  <c r="J73" i="1"/>
  <c r="K73" i="1"/>
  <c r="M73" i="1" s="1"/>
  <c r="L73" i="1"/>
  <c r="J74" i="1"/>
  <c r="K74" i="1"/>
  <c r="M74" i="1" s="1"/>
  <c r="L74" i="1"/>
  <c r="J75" i="1"/>
  <c r="K75" i="1"/>
  <c r="M75" i="1" s="1"/>
  <c r="L75" i="1"/>
  <c r="J76" i="1"/>
  <c r="K76" i="1"/>
  <c r="L76" i="1"/>
  <c r="M76" i="1" s="1"/>
  <c r="J77" i="1"/>
  <c r="K77" i="1"/>
  <c r="M77" i="1" s="1"/>
  <c r="L77" i="1"/>
  <c r="J78" i="1"/>
  <c r="K78" i="1"/>
  <c r="M78" i="1" s="1"/>
  <c r="L78" i="1"/>
  <c r="J79" i="1"/>
  <c r="K79" i="1"/>
  <c r="M79" i="1" s="1"/>
  <c r="L79" i="1"/>
  <c r="J80" i="1"/>
  <c r="K80" i="1"/>
  <c r="L80" i="1"/>
  <c r="J81" i="1"/>
  <c r="K81" i="1"/>
  <c r="L81" i="1"/>
  <c r="J82" i="1"/>
  <c r="K82" i="1"/>
  <c r="M82" i="1" s="1"/>
  <c r="L82" i="1"/>
  <c r="J83" i="1"/>
  <c r="K83" i="1"/>
  <c r="M83" i="1" s="1"/>
  <c r="L83" i="1"/>
  <c r="J84" i="1"/>
  <c r="K84" i="1"/>
  <c r="L84" i="1"/>
  <c r="M84" i="1" s="1"/>
  <c r="J85" i="1"/>
  <c r="K85" i="1"/>
  <c r="M85" i="1" s="1"/>
  <c r="L85" i="1"/>
  <c r="J86" i="1"/>
  <c r="K86" i="1"/>
  <c r="L86" i="1"/>
  <c r="M86" i="1" l="1"/>
  <c r="M81" i="1"/>
  <c r="M80" i="1"/>
  <c r="F138" i="1"/>
  <c r="F137" i="1"/>
  <c r="L137" i="1" s="1"/>
  <c r="F136" i="1"/>
  <c r="J137" i="1"/>
  <c r="J139" i="1"/>
  <c r="J138" i="1"/>
  <c r="J136" i="1"/>
  <c r="J134" i="1"/>
  <c r="J133" i="1"/>
  <c r="J132" i="1"/>
  <c r="J131" i="1"/>
  <c r="J130" i="1"/>
  <c r="J129" i="1"/>
  <c r="J128" i="1"/>
  <c r="J125" i="1"/>
  <c r="J124" i="1"/>
  <c r="J121" i="1"/>
  <c r="J120" i="1"/>
  <c r="J119" i="1"/>
  <c r="J118" i="1"/>
  <c r="J117" i="1"/>
  <c r="J116" i="1"/>
  <c r="J115" i="1"/>
  <c r="J114" i="1"/>
  <c r="J109" i="1"/>
  <c r="J108" i="1"/>
  <c r="J107" i="1"/>
  <c r="J106" i="1"/>
  <c r="J105" i="1"/>
  <c r="J104" i="1"/>
  <c r="J97" i="1"/>
  <c r="J96" i="1"/>
  <c r="J95" i="1"/>
  <c r="J94" i="1"/>
  <c r="J93" i="1"/>
  <c r="J70" i="1"/>
  <c r="J69" i="1"/>
  <c r="J68" i="1"/>
  <c r="J67" i="1"/>
  <c r="J66" i="1"/>
  <c r="J65" i="1"/>
  <c r="J64" i="1"/>
  <c r="J59" i="1"/>
  <c r="J58" i="1"/>
  <c r="J57" i="1"/>
  <c r="J56" i="1"/>
  <c r="J55" i="1"/>
  <c r="J54" i="1"/>
  <c r="J53" i="1"/>
  <c r="J52" i="1"/>
  <c r="J51" i="1"/>
  <c r="J48" i="1"/>
  <c r="J45" i="1"/>
  <c r="J44" i="1"/>
  <c r="J43" i="1"/>
  <c r="J40" i="1"/>
  <c r="J39" i="1"/>
  <c r="J36" i="1"/>
  <c r="J25" i="1"/>
  <c r="J24" i="1"/>
  <c r="J23" i="1"/>
  <c r="J22" i="1"/>
  <c r="J21" i="1"/>
  <c r="J19" i="1"/>
  <c r="J18" i="1"/>
  <c r="J17" i="1"/>
  <c r="J16" i="1"/>
  <c r="J15" i="1"/>
  <c r="J14" i="1"/>
  <c r="J13" i="1"/>
  <c r="J10" i="1"/>
  <c r="J11" i="1"/>
  <c r="K120" i="1"/>
  <c r="L120" i="1"/>
  <c r="K121" i="1"/>
  <c r="L121" i="1"/>
  <c r="L18" i="1"/>
  <c r="K18" i="1"/>
  <c r="L17" i="1"/>
  <c r="K17" i="1"/>
  <c r="M17" i="1" s="1"/>
  <c r="L16" i="1"/>
  <c r="K16" i="1"/>
  <c r="L15" i="1"/>
  <c r="K15" i="1"/>
  <c r="M15" i="1" s="1"/>
  <c r="L14" i="1"/>
  <c r="K14" i="1"/>
  <c r="L13" i="1"/>
  <c r="K13" i="1"/>
  <c r="M13" i="1" s="1"/>
  <c r="M14" i="1" l="1"/>
  <c r="M16" i="1"/>
  <c r="M18" i="1"/>
  <c r="K137" i="1"/>
  <c r="M137" i="1" s="1"/>
  <c r="M121" i="1"/>
  <c r="M120" i="1"/>
  <c r="G54" i="2" l="1"/>
  <c r="F139" i="1"/>
  <c r="K138" i="1"/>
  <c r="L138" i="1" l="1"/>
  <c r="M138" i="1" s="1"/>
  <c r="L119" i="1" l="1"/>
  <c r="K119" i="1"/>
  <c r="L125" i="1"/>
  <c r="K125" i="1"/>
  <c r="K94" i="1"/>
  <c r="L94" i="1"/>
  <c r="K95" i="1"/>
  <c r="L95" i="1"/>
  <c r="K96" i="1"/>
  <c r="L96" i="1"/>
  <c r="K97" i="1"/>
  <c r="L97" i="1"/>
  <c r="F48" i="1"/>
  <c r="K48" i="1" s="1"/>
  <c r="K22" i="1"/>
  <c r="L22" i="1"/>
  <c r="K23" i="1"/>
  <c r="L23" i="1"/>
  <c r="K24" i="1"/>
  <c r="L24" i="1"/>
  <c r="K25" i="1"/>
  <c r="L25" i="1"/>
  <c r="L21" i="1"/>
  <c r="K21" i="1"/>
  <c r="K19" i="1"/>
  <c r="L19" i="1"/>
  <c r="J9" i="1"/>
  <c r="H2" i="1"/>
  <c r="M119" i="1" l="1"/>
  <c r="M125" i="1"/>
  <c r="M97" i="1"/>
  <c r="M95" i="1"/>
  <c r="M96" i="1"/>
  <c r="M94" i="1"/>
  <c r="M21" i="1"/>
  <c r="L48" i="1"/>
  <c r="M48" i="1" s="1"/>
  <c r="M25" i="1"/>
  <c r="M23" i="1"/>
  <c r="M24" i="1"/>
  <c r="M22" i="1"/>
  <c r="M19" i="1"/>
  <c r="M47" i="1" l="1"/>
  <c r="F8" i="7"/>
  <c r="C8" i="7"/>
  <c r="F8" i="6"/>
  <c r="C8" i="6"/>
  <c r="D3" i="3"/>
  <c r="G5" i="3"/>
  <c r="E20" i="4"/>
  <c r="B28" i="5" l="1"/>
  <c r="F4" i="2" l="1"/>
  <c r="F3" i="2"/>
  <c r="D43" i="4"/>
  <c r="D28" i="4"/>
  <c r="K65" i="1" l="1"/>
  <c r="L65" i="1"/>
  <c r="K66" i="1"/>
  <c r="L66" i="1"/>
  <c r="K67" i="1"/>
  <c r="L67" i="1"/>
  <c r="K68" i="1"/>
  <c r="L68" i="1"/>
  <c r="K69" i="1"/>
  <c r="L69" i="1"/>
  <c r="K70" i="1"/>
  <c r="L70" i="1"/>
  <c r="L124" i="1"/>
  <c r="K124" i="1"/>
  <c r="M70" i="1" l="1"/>
  <c r="M65" i="1"/>
  <c r="M68" i="1"/>
  <c r="M69" i="1"/>
  <c r="M66" i="1"/>
  <c r="M67" i="1"/>
  <c r="M124" i="1"/>
  <c r="M123" i="1" l="1"/>
  <c r="D48" i="4" s="1"/>
  <c r="L139" i="1" l="1"/>
  <c r="L136" i="1"/>
  <c r="K136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18" i="1"/>
  <c r="K118" i="1"/>
  <c r="L117" i="1"/>
  <c r="K117" i="1"/>
  <c r="L116" i="1"/>
  <c r="K116" i="1"/>
  <c r="L115" i="1"/>
  <c r="K115" i="1"/>
  <c r="L114" i="1"/>
  <c r="K114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93" i="1"/>
  <c r="K93" i="1"/>
  <c r="L64" i="1"/>
  <c r="K64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45" i="1"/>
  <c r="K45" i="1"/>
  <c r="L44" i="1"/>
  <c r="K44" i="1"/>
  <c r="L43" i="1"/>
  <c r="K43" i="1"/>
  <c r="L40" i="1"/>
  <c r="K40" i="1"/>
  <c r="L39" i="1"/>
  <c r="K39" i="1"/>
  <c r="L36" i="1"/>
  <c r="K36" i="1"/>
  <c r="L11" i="1"/>
  <c r="K11" i="1"/>
  <c r="L10" i="1"/>
  <c r="K10" i="1"/>
  <c r="L9" i="1"/>
  <c r="K9" i="1"/>
  <c r="M9" i="1" l="1"/>
  <c r="M54" i="1"/>
  <c r="M58" i="1"/>
  <c r="M105" i="1"/>
  <c r="M109" i="1"/>
  <c r="M117" i="1"/>
  <c r="M10" i="1"/>
  <c r="M93" i="1"/>
  <c r="M104" i="1"/>
  <c r="M108" i="1"/>
  <c r="M116" i="1"/>
  <c r="M131" i="1"/>
  <c r="K139" i="1"/>
  <c r="M139" i="1" s="1"/>
  <c r="M107" i="1"/>
  <c r="M115" i="1"/>
  <c r="M130" i="1"/>
  <c r="M106" i="1"/>
  <c r="M114" i="1"/>
  <c r="M118" i="1"/>
  <c r="M36" i="1"/>
  <c r="M40" i="1"/>
  <c r="M44" i="1"/>
  <c r="K141" i="1"/>
  <c r="L141" i="1"/>
  <c r="M136" i="1"/>
  <c r="M129" i="1"/>
  <c r="M133" i="1"/>
  <c r="M45" i="1"/>
  <c r="M53" i="1"/>
  <c r="M57" i="1"/>
  <c r="M128" i="1"/>
  <c r="M132" i="1"/>
  <c r="M52" i="1"/>
  <c r="M56" i="1"/>
  <c r="M11" i="1"/>
  <c r="M43" i="1"/>
  <c r="M51" i="1"/>
  <c r="M55" i="1"/>
  <c r="M59" i="1"/>
  <c r="M64" i="1"/>
  <c r="M39" i="1"/>
  <c r="H52" i="2"/>
  <c r="H54" i="2"/>
  <c r="H48" i="2"/>
  <c r="H44" i="2"/>
  <c r="H38" i="2"/>
  <c r="H32" i="2"/>
  <c r="H28" i="2"/>
  <c r="H26" i="2"/>
  <c r="H24" i="2"/>
  <c r="H22" i="2"/>
  <c r="H20" i="2"/>
  <c r="H10" i="2"/>
  <c r="D49" i="2"/>
  <c r="D39" i="2"/>
  <c r="C53" i="2"/>
  <c r="C51" i="2"/>
  <c r="C49" i="2"/>
  <c r="C47" i="2"/>
  <c r="C45" i="2"/>
  <c r="C43" i="2"/>
  <c r="C41" i="2"/>
  <c r="C39" i="2"/>
  <c r="C37" i="2"/>
  <c r="C35" i="2"/>
  <c r="C33" i="2"/>
  <c r="C31" i="2"/>
  <c r="C29" i="2"/>
  <c r="C27" i="2"/>
  <c r="C25" i="2"/>
  <c r="C23" i="2"/>
  <c r="C21" i="2"/>
  <c r="C19" i="2"/>
  <c r="C17" i="2"/>
  <c r="C15" i="2"/>
  <c r="C13" i="2"/>
  <c r="C11" i="2"/>
  <c r="C9" i="2"/>
  <c r="F2" i="2"/>
  <c r="M113" i="1" l="1"/>
  <c r="D26" i="4"/>
  <c r="M111" i="1"/>
  <c r="M92" i="1"/>
  <c r="M90" i="1"/>
  <c r="M101" i="1"/>
  <c r="M103" i="1"/>
  <c r="D27" i="4"/>
  <c r="M127" i="1"/>
  <c r="M88" i="1"/>
  <c r="M27" i="1"/>
  <c r="D29" i="4" s="1"/>
  <c r="M61" i="1"/>
  <c r="D38" i="4" s="1"/>
  <c r="D36" i="4"/>
  <c r="M35" i="1"/>
  <c r="D33" i="4" s="1"/>
  <c r="M31" i="1"/>
  <c r="D31" i="4" s="1"/>
  <c r="M29" i="1"/>
  <c r="D30" i="4" s="1"/>
  <c r="M33" i="1"/>
  <c r="D32" i="4" s="1"/>
  <c r="M50" i="1"/>
  <c r="D37" i="4" s="1"/>
  <c r="M63" i="1"/>
  <c r="M38" i="1"/>
  <c r="D34" i="4" s="1"/>
  <c r="M42" i="1"/>
  <c r="D35" i="4" s="1"/>
  <c r="D25" i="4" l="1"/>
  <c r="D31" i="2"/>
  <c r="D39" i="4"/>
  <c r="D47" i="2"/>
  <c r="D47" i="4"/>
  <c r="D33" i="2"/>
  <c r="D40" i="4"/>
  <c r="D35" i="2"/>
  <c r="D41" i="4"/>
  <c r="D43" i="2"/>
  <c r="D45" i="4"/>
  <c r="D37" i="2"/>
  <c r="D42" i="4"/>
  <c r="D51" i="2"/>
  <c r="D49" i="4"/>
  <c r="D41" i="2"/>
  <c r="D44" i="4"/>
  <c r="D45" i="2"/>
  <c r="D46" i="4"/>
  <c r="D19" i="2"/>
  <c r="E19" i="2" s="1"/>
  <c r="D27" i="2"/>
  <c r="D25" i="2"/>
  <c r="D23" i="2"/>
  <c r="D17" i="2"/>
  <c r="D13" i="2"/>
  <c r="D21" i="2"/>
  <c r="D15" i="2"/>
  <c r="D29" i="2"/>
  <c r="D11" i="2"/>
  <c r="G27" i="2" l="1"/>
  <c r="F27" i="2"/>
  <c r="F43" i="2"/>
  <c r="G43" i="2"/>
  <c r="E23" i="2"/>
  <c r="F23" i="2"/>
  <c r="G37" i="2"/>
  <c r="F37" i="2"/>
  <c r="G47" i="2"/>
  <c r="F47" i="2"/>
  <c r="F51" i="2"/>
  <c r="G51" i="2"/>
  <c r="F21" i="2"/>
  <c r="E21" i="2"/>
  <c r="G21" i="2"/>
  <c r="F25" i="2"/>
  <c r="G25" i="2"/>
  <c r="F31" i="2"/>
  <c r="G31" i="2"/>
  <c r="M135" i="1"/>
  <c r="D53" i="2" s="1"/>
  <c r="D9" i="2"/>
  <c r="D57" i="2" l="1"/>
  <c r="D27" i="3" s="1"/>
  <c r="D29" i="3" s="1"/>
  <c r="H47" i="2"/>
  <c r="M141" i="1"/>
  <c r="D50" i="4"/>
  <c r="H37" i="2"/>
  <c r="H31" i="2"/>
  <c r="H43" i="2"/>
  <c r="H51" i="2"/>
  <c r="G9" i="2"/>
  <c r="E9" i="2"/>
  <c r="F9" i="2"/>
  <c r="F53" i="2"/>
  <c r="E53" i="2"/>
  <c r="G53" i="2"/>
  <c r="H19" i="2"/>
  <c r="H21" i="2"/>
  <c r="H27" i="2"/>
  <c r="H23" i="2"/>
  <c r="H25" i="2"/>
  <c r="M145" i="1" l="1"/>
  <c r="N86" i="1"/>
  <c r="N77" i="1"/>
  <c r="N78" i="1"/>
  <c r="N80" i="1"/>
  <c r="N83" i="1"/>
  <c r="N85" i="1"/>
  <c r="N84" i="1"/>
  <c r="N74" i="1"/>
  <c r="N75" i="1"/>
  <c r="N72" i="1"/>
  <c r="N76" i="1"/>
  <c r="N81" i="1"/>
  <c r="N82" i="1"/>
  <c r="N73" i="1"/>
  <c r="N71" i="1"/>
  <c r="N79" i="1"/>
  <c r="N137" i="1"/>
  <c r="P39" i="1"/>
  <c r="N120" i="1"/>
  <c r="N121" i="1"/>
  <c r="N138" i="1"/>
  <c r="N16" i="1"/>
  <c r="N18" i="1"/>
  <c r="N13" i="1"/>
  <c r="N14" i="1"/>
  <c r="N17" i="1"/>
  <c r="N15" i="1"/>
  <c r="D51" i="4"/>
  <c r="E50" i="4" s="1"/>
  <c r="N119" i="1"/>
  <c r="N113" i="1"/>
  <c r="N125" i="1"/>
  <c r="N97" i="1"/>
  <c r="N95" i="1"/>
  <c r="N96" i="1"/>
  <c r="N94" i="1"/>
  <c r="N48" i="1"/>
  <c r="N47" i="1"/>
  <c r="N133" i="1"/>
  <c r="N51" i="1"/>
  <c r="N118" i="1"/>
  <c r="N70" i="1"/>
  <c r="N107" i="1"/>
  <c r="N105" i="1"/>
  <c r="N106" i="1"/>
  <c r="N129" i="1"/>
  <c r="N45" i="1"/>
  <c r="N68" i="1"/>
  <c r="N108" i="1"/>
  <c r="N117" i="1"/>
  <c r="N116" i="1"/>
  <c r="N109" i="1"/>
  <c r="N58" i="1"/>
  <c r="N11" i="1"/>
  <c r="N131" i="1"/>
  <c r="N127" i="1"/>
  <c r="N43" i="1"/>
  <c r="N53" i="1"/>
  <c r="N101" i="1"/>
  <c r="N114" i="1"/>
  <c r="N139" i="1"/>
  <c r="N64" i="1"/>
  <c r="N65" i="1"/>
  <c r="N103" i="1"/>
  <c r="N67" i="1"/>
  <c r="N93" i="1"/>
  <c r="N111" i="1"/>
  <c r="N123" i="1"/>
  <c r="N35" i="1"/>
  <c r="N88" i="1"/>
  <c r="N63" i="1"/>
  <c r="N90" i="1"/>
  <c r="N69" i="1"/>
  <c r="N115" i="1"/>
  <c r="N124" i="1"/>
  <c r="N33" i="1"/>
  <c r="N55" i="1"/>
  <c r="N99" i="1"/>
  <c r="N40" i="1"/>
  <c r="N104" i="1"/>
  <c r="N132" i="1"/>
  <c r="N128" i="1"/>
  <c r="N130" i="1"/>
  <c r="N7" i="1"/>
  <c r="N66" i="1"/>
  <c r="N42" i="1"/>
  <c r="N39" i="1"/>
  <c r="N27" i="1"/>
  <c r="N56" i="1"/>
  <c r="N21" i="1"/>
  <c r="N24" i="1"/>
  <c r="N22" i="1"/>
  <c r="N25" i="1"/>
  <c r="N23" i="1"/>
  <c r="N54" i="1"/>
  <c r="N29" i="1"/>
  <c r="N135" i="1"/>
  <c r="N59" i="1"/>
  <c r="N57" i="1"/>
  <c r="N52" i="1"/>
  <c r="N10" i="1"/>
  <c r="N31" i="1"/>
  <c r="N38" i="1"/>
  <c r="N9" i="1"/>
  <c r="N136" i="1"/>
  <c r="N61" i="1"/>
  <c r="N92" i="1"/>
  <c r="N44" i="1"/>
  <c r="N36" i="1"/>
  <c r="N8" i="1"/>
  <c r="N50" i="1"/>
  <c r="N20" i="1"/>
  <c r="N19" i="1"/>
  <c r="N12" i="1"/>
  <c r="H53" i="2"/>
  <c r="G57" i="2"/>
  <c r="G58" i="2" s="1"/>
  <c r="G28" i="3" s="1"/>
  <c r="F57" i="2"/>
  <c r="F27" i="3" s="1"/>
  <c r="E57" i="2"/>
  <c r="E59" i="2" s="1"/>
  <c r="D59" i="2"/>
  <c r="F5" i="2" s="1"/>
  <c r="H9" i="2"/>
  <c r="F16" i="6" l="1"/>
  <c r="E55" i="4"/>
  <c r="E43" i="4"/>
  <c r="E28" i="4"/>
  <c r="E48" i="4"/>
  <c r="E38" i="4"/>
  <c r="E31" i="4"/>
  <c r="E35" i="4"/>
  <c r="E36" i="4"/>
  <c r="E30" i="4"/>
  <c r="E37" i="4"/>
  <c r="E26" i="4"/>
  <c r="E32" i="4"/>
  <c r="E34" i="4"/>
  <c r="E27" i="4"/>
  <c r="E29" i="4"/>
  <c r="E33" i="4"/>
  <c r="E44" i="4"/>
  <c r="E25" i="4"/>
  <c r="E40" i="4"/>
  <c r="E41" i="4"/>
  <c r="E49" i="4"/>
  <c r="E42" i="4"/>
  <c r="E47" i="4"/>
  <c r="E46" i="4"/>
  <c r="E39" i="4"/>
  <c r="E45" i="4"/>
  <c r="G27" i="3"/>
  <c r="F58" i="2"/>
  <c r="F28" i="3" s="1"/>
  <c r="F59" i="2"/>
  <c r="G59" i="2" s="1"/>
  <c r="H59" i="2" s="1"/>
  <c r="H64" i="2" s="1"/>
  <c r="E27" i="3"/>
  <c r="H57" i="2"/>
  <c r="E58" i="2"/>
  <c r="G16" i="6" l="1"/>
  <c r="F17" i="6"/>
  <c r="F17" i="7"/>
  <c r="F16" i="7"/>
  <c r="H16" i="7" s="1"/>
  <c r="E29" i="3"/>
  <c r="E28" i="3"/>
  <c r="E60" i="2"/>
  <c r="H58" i="2"/>
  <c r="F18" i="6" l="1"/>
  <c r="G17" i="6"/>
  <c r="E30" i="3"/>
  <c r="F60" i="2"/>
  <c r="F29" i="3"/>
  <c r="F19" i="6" l="1"/>
  <c r="G18" i="6"/>
  <c r="G29" i="3"/>
  <c r="G60" i="2"/>
  <c r="H60" i="2" s="1"/>
  <c r="F30" i="3"/>
  <c r="F20" i="6" l="1"/>
  <c r="G19" i="6"/>
  <c r="G30" i="3"/>
  <c r="G20" i="6" l="1"/>
  <c r="F21" i="6"/>
  <c r="E51" i="4"/>
  <c r="G21" i="6" l="1"/>
  <c r="F22" i="6"/>
  <c r="H17" i="7"/>
  <c r="F18" i="7"/>
  <c r="G22" i="6" l="1"/>
  <c r="F23" i="6"/>
  <c r="H18" i="7"/>
  <c r="F19" i="7"/>
  <c r="G23" i="6" l="1"/>
  <c r="F24" i="6"/>
  <c r="H19" i="7"/>
  <c r="F20" i="7"/>
  <c r="G24" i="6" l="1"/>
  <c r="F25" i="6"/>
  <c r="H20" i="7"/>
  <c r="F21" i="7"/>
  <c r="G25" i="6" l="1"/>
  <c r="F26" i="6"/>
  <c r="H21" i="7"/>
  <c r="F22" i="7"/>
  <c r="F27" i="6" l="1"/>
  <c r="G26" i="6"/>
  <c r="H22" i="7"/>
  <c r="F23" i="7"/>
  <c r="G27" i="6" l="1"/>
  <c r="F28" i="6"/>
  <c r="H23" i="7"/>
  <c r="F24" i="7"/>
  <c r="G28" i="6" l="1"/>
  <c r="F29" i="6"/>
  <c r="H24" i="7"/>
  <c r="F25" i="7"/>
  <c r="F30" i="6" l="1"/>
  <c r="G29" i="6"/>
  <c r="H25" i="7"/>
  <c r="F26" i="7"/>
  <c r="F31" i="6" l="1"/>
  <c r="G30" i="6"/>
  <c r="H26" i="7"/>
  <c r="F27" i="7"/>
  <c r="G31" i="6" l="1"/>
  <c r="F32" i="6"/>
  <c r="H27" i="7"/>
  <c r="F28" i="7"/>
  <c r="F33" i="6" l="1"/>
  <c r="G32" i="6"/>
  <c r="H28" i="7"/>
  <c r="F34" i="6" l="1"/>
  <c r="G33" i="6"/>
  <c r="F35" i="6" l="1"/>
  <c r="G34" i="6"/>
  <c r="G35" i="6" l="1"/>
  <c r="F36" i="6"/>
  <c r="G36" i="6" l="1"/>
  <c r="F37" i="6"/>
  <c r="F38" i="6" l="1"/>
  <c r="G37" i="6"/>
  <c r="G38" i="6" l="1"/>
  <c r="F39" i="6"/>
  <c r="G39" i="6" l="1"/>
  <c r="F40" i="6"/>
  <c r="F41" i="6" l="1"/>
  <c r="G40" i="6"/>
  <c r="F42" i="6" l="1"/>
  <c r="G41" i="6"/>
  <c r="G42" i="6" l="1"/>
  <c r="F43" i="6"/>
  <c r="G43" i="6" l="1"/>
  <c r="F44" i="6"/>
  <c r="G44" i="6" l="1"/>
  <c r="F45" i="6"/>
  <c r="G45" i="6" l="1"/>
  <c r="F46" i="6"/>
  <c r="F47" i="6" l="1"/>
  <c r="G46" i="6"/>
  <c r="F48" i="6" l="1"/>
  <c r="G47" i="6"/>
  <c r="G48" i="6" l="1"/>
  <c r="F49" i="6"/>
  <c r="G49" i="6" l="1"/>
  <c r="F50" i="6"/>
  <c r="G50" i="6" l="1"/>
  <c r="F51" i="6"/>
  <c r="G51" i="6" l="1"/>
  <c r="F52" i="6"/>
  <c r="G52" i="6" l="1"/>
  <c r="F53" i="6"/>
  <c r="G53" i="6" l="1"/>
  <c r="F54" i="6"/>
  <c r="G54" i="6" l="1"/>
  <c r="F55" i="6"/>
  <c r="F56" i="6" l="1"/>
  <c r="G55" i="6"/>
  <c r="G56" i="6" l="1"/>
  <c r="F57" i="6"/>
  <c r="G57" i="6" l="1"/>
  <c r="F58" i="6"/>
  <c r="F59" i="6" l="1"/>
  <c r="G58" i="6"/>
  <c r="F60" i="6" l="1"/>
  <c r="G59" i="6"/>
  <c r="F61" i="6" l="1"/>
  <c r="G60" i="6"/>
  <c r="F62" i="6" l="1"/>
  <c r="G61" i="6"/>
  <c r="F63" i="6" l="1"/>
  <c r="G62" i="6"/>
  <c r="F64" i="6" l="1"/>
  <c r="G63" i="6"/>
  <c r="G64" i="6" l="1"/>
  <c r="F65" i="6"/>
  <c r="G65" i="6" l="1"/>
  <c r="F66" i="6"/>
  <c r="G66" i="6" l="1"/>
  <c r="F67" i="6"/>
  <c r="F68" i="6" l="1"/>
  <c r="G67" i="6"/>
  <c r="G68" i="6" l="1"/>
  <c r="F69" i="6"/>
  <c r="F70" i="6" l="1"/>
  <c r="G69" i="6"/>
  <c r="F71" i="6" l="1"/>
  <c r="G70" i="6"/>
  <c r="G71" i="6" l="1"/>
  <c r="F72" i="6"/>
  <c r="G72" i="6" l="1"/>
  <c r="F73" i="6"/>
  <c r="F74" i="6" l="1"/>
  <c r="G73" i="6"/>
  <c r="G74" i="6" l="1"/>
  <c r="F75" i="6"/>
  <c r="F76" i="6" l="1"/>
  <c r="G75" i="6"/>
  <c r="F77" i="6" l="1"/>
  <c r="G76" i="6"/>
  <c r="F78" i="6" l="1"/>
  <c r="G77" i="6"/>
  <c r="G78" i="6" l="1"/>
  <c r="F79" i="6"/>
  <c r="F80" i="6" l="1"/>
  <c r="G79" i="6"/>
  <c r="G80" i="6" l="1"/>
  <c r="F81" i="6"/>
  <c r="F82" i="6" l="1"/>
  <c r="G81" i="6"/>
  <c r="F83" i="6" l="1"/>
  <c r="G82" i="6"/>
  <c r="F84" i="6" l="1"/>
  <c r="G83" i="6"/>
  <c r="F85" i="6" l="1"/>
  <c r="G84" i="6"/>
  <c r="G85" i="6" l="1"/>
  <c r="F86" i="6"/>
  <c r="G86" i="6" l="1"/>
  <c r="F87" i="6"/>
  <c r="F88" i="6" l="1"/>
  <c r="G87" i="6"/>
  <c r="F89" i="6" l="1"/>
  <c r="G88" i="6"/>
  <c r="F90" i="6" l="1"/>
  <c r="G89" i="6"/>
  <c r="F91" i="6" l="1"/>
  <c r="G90" i="6"/>
  <c r="G91" i="6" l="1"/>
  <c r="F92" i="6"/>
  <c r="G92" i="6" l="1"/>
  <c r="F93" i="6"/>
  <c r="G93" i="6" l="1"/>
  <c r="F94" i="6"/>
  <c r="G94" i="6" l="1"/>
  <c r="F95" i="6"/>
  <c r="F96" i="6" l="1"/>
  <c r="G95" i="6"/>
  <c r="G96" i="6" l="1"/>
  <c r="F97" i="6"/>
  <c r="F98" i="6" l="1"/>
  <c r="F99" i="6" s="1"/>
  <c r="G97" i="6"/>
  <c r="G99" i="6" l="1"/>
  <c r="F100" i="6"/>
  <c r="G98" i="6"/>
  <c r="G100" i="6" l="1"/>
</calcChain>
</file>

<file path=xl/sharedStrings.xml><?xml version="1.0" encoding="utf-8"?>
<sst xmlns="http://schemas.openxmlformats.org/spreadsheetml/2006/main" count="662" uniqueCount="410">
  <si>
    <t>Obra</t>
  </si>
  <si>
    <t>Bancos</t>
  </si>
  <si>
    <t>B.D.I.</t>
  </si>
  <si>
    <t>Encargos Sociais</t>
  </si>
  <si>
    <t>20,71%</t>
  </si>
  <si>
    <t>Não Desonerado: embutido nos preços unitário dos insumos de mão de obra, de acordo com as bases.</t>
  </si>
  <si>
    <t>Planilha Orçamentária Sintética Com Valor do Material e da Mão de Obra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</si>
  <si>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</si>
  <si>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</si>
  <si>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</si>
  <si>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</si>
  <si>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</si>
  <si>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</si>
  <si>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</si>
  <si>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</si>
  <si>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</si>
  <si>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</si>
  <si>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M. O.</t>
  </si>
  <si>
    <t>MAT.</t>
  </si>
  <si>
    <t xml:space="preserve"> 1 </t>
  </si>
  <si>
    <t>SERVIÇOS PRELIMINARES / TÉCNICOS</t>
  </si>
  <si>
    <t xml:space="preserve"> 1.1 </t>
  </si>
  <si>
    <t>SERVIÇOS GERAIS</t>
  </si>
  <si>
    <t>SINAPI</t>
  </si>
  <si>
    <t>m²</t>
  </si>
  <si>
    <t>Próprio</t>
  </si>
  <si>
    <t>UN</t>
  </si>
  <si>
    <t>SBC</t>
  </si>
  <si>
    <t>ORSE</t>
  </si>
  <si>
    <t>m</t>
  </si>
  <si>
    <t xml:space="preserve"> 030105 </t>
  </si>
  <si>
    <t>TRANSPORTE DE ENTULHO EM CAÇAMBA ESTACIONÁRIA  INCLUSO A CARGA MANUAL</t>
  </si>
  <si>
    <t>m³</t>
  </si>
  <si>
    <t xml:space="preserve"> 1.2 </t>
  </si>
  <si>
    <t>INSTALAÇÃO DO CANTEIRO</t>
  </si>
  <si>
    <t>Un</t>
  </si>
  <si>
    <t xml:space="preserve"> 1.3 </t>
  </si>
  <si>
    <t>DEMOLIÇÕES</t>
  </si>
  <si>
    <t xml:space="preserve"> 2 </t>
  </si>
  <si>
    <t>MOVIMENTO DE TERRA</t>
  </si>
  <si>
    <t xml:space="preserve"> 3 </t>
  </si>
  <si>
    <t>INFRAESTRUTURA</t>
  </si>
  <si>
    <t>M</t>
  </si>
  <si>
    <t xml:space="preserve"> 4 </t>
  </si>
  <si>
    <t>SUPERESTRUTURA</t>
  </si>
  <si>
    <t xml:space="preserve"> 5 </t>
  </si>
  <si>
    <t>ALVENARIA / VEDAÇÃO / DIVISÓRIA</t>
  </si>
  <si>
    <t xml:space="preserve"> 6 </t>
  </si>
  <si>
    <t>IMPERMEABILIZAÇÃO, ISOLAÇÃO TÉRMICA E ACÚSTICA</t>
  </si>
  <si>
    <t xml:space="preserve"> 6.1 </t>
  </si>
  <si>
    <t xml:space="preserve"> 7 </t>
  </si>
  <si>
    <t>REVESTIMENTOS</t>
  </si>
  <si>
    <t xml:space="preserve"> 7.1 </t>
  </si>
  <si>
    <t xml:space="preserve"> 8 </t>
  </si>
  <si>
    <t>PISO</t>
  </si>
  <si>
    <t xml:space="preserve"> 8.1 </t>
  </si>
  <si>
    <t xml:space="preserve"> 98671 </t>
  </si>
  <si>
    <t>PISO EM GRANITO APLICADO EM AMBIENTES INTERNOS. AF_09/2020</t>
  </si>
  <si>
    <t xml:space="preserve"> 98685 </t>
  </si>
  <si>
    <t>RODAPÉ EM GRANITO, ALTURA 10 CM. AF_09/2020</t>
  </si>
  <si>
    <t>EXECUÇÃO DE PASSEIO (CALÇADA) OU PISO DE CONCRETO COM CONCRETO MOLDADO IN LOCO, FEITO EM OBRA, ACABAMENTO CONVENCIONAL, ESPESSURA 8 CM, ARMADO. AF_08/2022</t>
  </si>
  <si>
    <t xml:space="preserve"> 101094 </t>
  </si>
  <si>
    <t>PISO PODOTÁTIL DE ALERTA OU DIRECIONAL, DE BORRACHA, ASSENTADO SOBRE ARGAMASSA. AF_05/2020</t>
  </si>
  <si>
    <t xml:space="preserve"> 9 </t>
  </si>
  <si>
    <t>FORRO</t>
  </si>
  <si>
    <t xml:space="preserve"> 9.1 </t>
  </si>
  <si>
    <t xml:space="preserve"> 96113 </t>
  </si>
  <si>
    <t>FORRO EM PLACAS DE GESSO, PARA AMBIENTES COMERCIAIS. AF_08/2023_PS</t>
  </si>
  <si>
    <t xml:space="preserve"> 10 </t>
  </si>
  <si>
    <t>INSTALAÇÕES HIDRÁULICAS E SANITÁRIAS</t>
  </si>
  <si>
    <t xml:space="preserve"> 10.1 </t>
  </si>
  <si>
    <t xml:space="preserve"> 10.2 </t>
  </si>
  <si>
    <t xml:space="preserve"> 10.3 </t>
  </si>
  <si>
    <t xml:space="preserve"> 95470 </t>
  </si>
  <si>
    <t>VASO SANITARIO SIFONADO CONVENCIONAL COM LOUÇA BRANCA, INCLUSO CONJUNTO DE LIGAÇÃO PARA BACIA SANITÁRIA AJUSTÁVEL - FORNECIMENTO E INSTALAÇÃO. AF_01/2020</t>
  </si>
  <si>
    <t xml:space="preserve"> 10.4 </t>
  </si>
  <si>
    <t xml:space="preserve"> 95472 </t>
  </si>
  <si>
    <t>VASO SANITARIO SIFONADO CONVENCIONAL PARA PCD SEM FURO FRONTAL COM LOUÇA BRANCA SEM ASSENTO, INCLUSO CONJUNTO DE LIGAÇÃO PARA BACIA SANITÁRIA AJUSTÁVEL - FORNECIMENTO E INSTALAÇÃO. AF_01/2020</t>
  </si>
  <si>
    <t xml:space="preserve"> 10.5 </t>
  </si>
  <si>
    <t xml:space="preserve"> 10.6 </t>
  </si>
  <si>
    <t xml:space="preserve"> 10.7 </t>
  </si>
  <si>
    <t xml:space="preserve"> 10.8 </t>
  </si>
  <si>
    <t>un</t>
  </si>
  <si>
    <t xml:space="preserve"> 10.9 </t>
  </si>
  <si>
    <t xml:space="preserve"> 11 </t>
  </si>
  <si>
    <t>INSTALAÇÕES DE COMBATE À INCÊNDIO</t>
  </si>
  <si>
    <t xml:space="preserve"> 12 </t>
  </si>
  <si>
    <t>INSTALAÇÕES ELÉTRICAS</t>
  </si>
  <si>
    <t xml:space="preserve"> 13 </t>
  </si>
  <si>
    <t>INSTALAÇÕES LÓGICA / TELEFONICA</t>
  </si>
  <si>
    <t xml:space="preserve"> 14 </t>
  </si>
  <si>
    <t>INSTALAÇÕES ESPECIAIS (SOM, ALARME, SPDA, DENTRE OUTROS)</t>
  </si>
  <si>
    <t xml:space="preserve"> 15 </t>
  </si>
  <si>
    <t>INSTALAÇÕES DE AR-CONDICINADO</t>
  </si>
  <si>
    <t xml:space="preserve"> 15.1 </t>
  </si>
  <si>
    <t xml:space="preserve"> 16 </t>
  </si>
  <si>
    <t>EQUIPAMENTOS</t>
  </si>
  <si>
    <t xml:space="preserve"> 17 </t>
  </si>
  <si>
    <t>COBERTURA</t>
  </si>
  <si>
    <t xml:space="preserve"> 18 </t>
  </si>
  <si>
    <t>ESQUADRIAS</t>
  </si>
  <si>
    <t xml:space="preserve"> 18.1 </t>
  </si>
  <si>
    <t xml:space="preserve"> 18.2 </t>
  </si>
  <si>
    <t xml:space="preserve"> 18.3 </t>
  </si>
  <si>
    <t xml:space="preserve"> 18.4 </t>
  </si>
  <si>
    <t xml:space="preserve"> 18.5 </t>
  </si>
  <si>
    <t xml:space="preserve"> 18.6 </t>
  </si>
  <si>
    <t xml:space="preserve"> 94569 </t>
  </si>
  <si>
    <t>H</t>
  </si>
  <si>
    <t xml:space="preserve"> 19 </t>
  </si>
  <si>
    <t>VIDROS</t>
  </si>
  <si>
    <t xml:space="preserve"> 20 </t>
  </si>
  <si>
    <t>PINTURA</t>
  </si>
  <si>
    <t xml:space="preserve"> 20.1 </t>
  </si>
  <si>
    <t xml:space="preserve"> 88489 </t>
  </si>
  <si>
    <t>PINTURA LÁTEX ACRÍLICA PREMIUM, APLICAÇÃO MANUAL EM PAREDES, DUAS DEMÃOS. AF_04/2023</t>
  </si>
  <si>
    <t xml:space="preserve"> 88497 </t>
  </si>
  <si>
    <t>EMASSAMENTO COM MASSA LÁTEX, APLICAÇÃO EM PAREDE, DUAS DEMÃOS, LIXAMENTO MANUAL. AF_04/2023</t>
  </si>
  <si>
    <t xml:space="preserve"> 21 </t>
  </si>
  <si>
    <t>PAISAGISMO / URBANIZAÇÃO</t>
  </si>
  <si>
    <t xml:space="preserve"> 21.1 </t>
  </si>
  <si>
    <t xml:space="preserve"> 22 </t>
  </si>
  <si>
    <t>SERVIÇOS COMPLEMENTARES</t>
  </si>
  <si>
    <t xml:space="preserve"> 22.1 </t>
  </si>
  <si>
    <t xml:space="preserve"> 22.2 </t>
  </si>
  <si>
    <t xml:space="preserve"> 8759 </t>
  </si>
  <si>
    <t>Corrimão em aço inox ø=1 1/2", duplo, h=90cm</t>
  </si>
  <si>
    <t xml:space="preserve"> 22.3 </t>
  </si>
  <si>
    <t xml:space="preserve"> 22.4 </t>
  </si>
  <si>
    <t xml:space="preserve"> 100868 </t>
  </si>
  <si>
    <t xml:space="preserve"> 100866 </t>
  </si>
  <si>
    <t>BARRA DE APOIO RETA, EM ACO INOX POLIDO, COMPRIMENTO 60CM, FIXADA NA PAREDE - FORNECIMENTO E INSTALAÇÃO. AF_01/2020</t>
  </si>
  <si>
    <t xml:space="preserve"> 060104 </t>
  </si>
  <si>
    <t>ANDAIME METALICO TORRE (ALUGUEL/MES)</t>
  </si>
  <si>
    <t xml:space="preserve"> 060105 </t>
  </si>
  <si>
    <t>ANDAIME METALICO FACHADEIRO (ALUGUEL/MES)</t>
  </si>
  <si>
    <t xml:space="preserve"> 23 </t>
  </si>
  <si>
    <t>GERENCIAMENTO DE OBRAS / FISCALIZAÇÃO</t>
  </si>
  <si>
    <t xml:space="preserve"> 23.1 </t>
  </si>
  <si>
    <t>ENGENHEIRO CIVIL DE OBRA JUNIOR COM ENCARGOS COMPLEMENTARES</t>
  </si>
  <si>
    <t>Totais -&gt;</t>
  </si>
  <si>
    <t>UNIVERSIDADE FEDERAL DE GOIÁS</t>
  </si>
  <si>
    <t xml:space="preserve">Unidade: </t>
  </si>
  <si>
    <t xml:space="preserve">Endereço:  </t>
  </si>
  <si>
    <t>SECRETARIA DE INFRAESTRUTURA DA UFG - SEINFRA</t>
  </si>
  <si>
    <t>Área (m²):</t>
  </si>
  <si>
    <t>Data:</t>
  </si>
  <si>
    <t>Valor (R$/m²):</t>
  </si>
  <si>
    <t xml:space="preserve">Processo: </t>
  </si>
  <si>
    <t>CRONOGRAMA FÍSICO FINANCEIRO</t>
  </si>
  <si>
    <t>1º ETAPA</t>
  </si>
  <si>
    <t>2º ETAPA</t>
  </si>
  <si>
    <t>3º ETAPA</t>
  </si>
  <si>
    <t>ITEM</t>
  </si>
  <si>
    <t>DESCRIÇÃO</t>
  </si>
  <si>
    <t>Físico Mensal</t>
  </si>
  <si>
    <t xml:space="preserve">Financeiro Mensal </t>
  </si>
  <si>
    <t>Físico Acumulado</t>
  </si>
  <si>
    <t xml:space="preserve">Financeiro Acumulado </t>
  </si>
  <si>
    <t>ACUMULADO</t>
  </si>
  <si>
    <t>1º mês</t>
  </si>
  <si>
    <t>2º mês</t>
  </si>
  <si>
    <t>3º mês</t>
  </si>
  <si>
    <t>Não Desonerado</t>
  </si>
  <si>
    <t>BDI: 20,71%</t>
  </si>
  <si>
    <t>%</t>
  </si>
  <si>
    <t>BOX RETO DIAMETRO 3/4"</t>
  </si>
  <si>
    <t xml:space="preserve"> 21.2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</si>
  <si>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</si>
  <si>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</si>
  <si>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</si>
  <si>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</si>
  <si>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</si>
  <si>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</si>
  <si>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</si>
  <si>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</si>
  <si>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</si>
  <si>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</si>
  <si>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</si>
  <si>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</si>
  <si>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</si>
  <si>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</si>
  <si>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</si>
  <si>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</si>
  <si>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</si>
  <si>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</si>
  <si>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</si>
  <si>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</si>
  <si>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12.22</t>
  </si>
  <si>
    <t>CAIXA PARA QUADRO DE COMANDO METÁLICA DE SOBREPOR 40X40X20 CM</t>
  </si>
  <si>
    <t xml:space="preserve"> 22.5</t>
  </si>
  <si>
    <t xml:space="preserve"> 22.6</t>
  </si>
  <si>
    <t xml:space="preserve"> 8.2</t>
  </si>
  <si>
    <t xml:space="preserve"> 8.3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</si>
  <si>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</si>
  <si>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</si>
  <si>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</si>
  <si>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</si>
  <si>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</si>
  <si>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</si>
  <si>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</si>
  <si>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>OBRA:</t>
  </si>
  <si>
    <t>ENDEREÇO</t>
  </si>
  <si>
    <t>ÁREA (m²)</t>
  </si>
  <si>
    <t>Bancos de Dados Usados</t>
  </si>
  <si>
    <t>Planilha Orçamentária Resumo</t>
  </si>
  <si>
    <t>INSTALAÇÕES ESPECIAIS (SOM, ALARME, CFTV, DENTRE OUTROS)</t>
  </si>
  <si>
    <t xml:space="preserve"> 23</t>
  </si>
  <si>
    <t>TOTAL</t>
  </si>
  <si>
    <t>EQUIPAMENTOS (CONTEMPLADOS NOS ITENS 10/12/13/14/15/22)</t>
  </si>
  <si>
    <r>
      <t>COMPOSIÇÃO DO BDI DE OBRAS</t>
    </r>
    <r>
      <rPr>
        <b/>
        <vertAlign val="superscript"/>
        <sz val="14"/>
        <rFont val="Arial"/>
        <family val="2"/>
      </rPr>
      <t>(*)</t>
    </r>
  </si>
  <si>
    <t>CONTRUÇÃO DE EDIFÍCIOS</t>
  </si>
  <si>
    <t>Administração central</t>
  </si>
  <si>
    <t>AC</t>
  </si>
  <si>
    <t xml:space="preserve">Custos financeiros </t>
  </si>
  <si>
    <t>CF</t>
  </si>
  <si>
    <t>Riscos, Seguros e Garantias</t>
  </si>
  <si>
    <t>R</t>
  </si>
  <si>
    <t>Lucro operacional</t>
  </si>
  <si>
    <t>L</t>
  </si>
  <si>
    <t>PIS</t>
  </si>
  <si>
    <t>T</t>
  </si>
  <si>
    <t>COFINS</t>
  </si>
  <si>
    <t>ISSQN</t>
  </si>
  <si>
    <r>
      <rPr>
        <vertAlign val="superscript"/>
        <sz val="8"/>
        <color indexed="8"/>
        <rFont val="Arial"/>
        <family val="2"/>
      </rPr>
      <t>(*)</t>
    </r>
    <r>
      <rPr>
        <sz val="8"/>
        <color indexed="8"/>
        <rFont val="Arial"/>
        <family val="2"/>
      </rPr>
      <t xml:space="preserve"> ESTA COMPOSIÇÃO DO BDI SEGUE AS ORIENTAÇÕES DO ACÓRDÃO 2622/2013 DO TCU.</t>
    </r>
  </si>
  <si>
    <t>BDI =</t>
  </si>
  <si>
    <t>((((1+AC)*(1+CF)*(1+R)*(1+L))/(1-(T)))-1)</t>
  </si>
  <si>
    <t>____________________________________________________</t>
  </si>
  <si>
    <t>MARCELUS ISAAC LEMOS GOMES</t>
  </si>
  <si>
    <t>CREA: 9615/D-GO</t>
  </si>
  <si>
    <t>A</t>
  </si>
  <si>
    <t>B</t>
  </si>
  <si>
    <t>C</t>
  </si>
  <si>
    <t>CURVA ABC</t>
  </si>
  <si>
    <t>(R$)</t>
  </si>
  <si>
    <t>(%) SIM</t>
  </si>
  <si>
    <t>(%) ACUM</t>
  </si>
  <si>
    <t>FAIXA</t>
  </si>
  <si>
    <t>CURVA ABC - RESUMO</t>
  </si>
  <si>
    <t xml:space="preserve">Data: </t>
  </si>
  <si>
    <t xml:space="preserve">OBRA: </t>
  </si>
  <si>
    <t>DATA:</t>
  </si>
  <si>
    <t xml:space="preserve"> 021301 </t>
  </si>
  <si>
    <t>AGETOP CIVIL</t>
  </si>
  <si>
    <t>PLACA DE OBRA PLOTADA EM CHAPA METÁLICA 26 , AFIXADA EM CAVALETES DE MADEIRA DE LEI (VIGOTAS 6X12CM) - PADRÃO GOINFRA</t>
  </si>
  <si>
    <t xml:space="preserve"> 195 </t>
  </si>
  <si>
    <t>ANOTAÇÃO DE RESPONSABILIDADE TÉCNICA de EXECUÇÃO (Engenheiros Civil, Elétrico e Mecânico) - CREA-GO Ato Administrativo 08/2024</t>
  </si>
  <si>
    <t xml:space="preserve"> 196 </t>
  </si>
  <si>
    <t>ANOTAÇÃO DE RESPONSABILIDADE TÉCNICA de FISCALIZAÇÃO (Engenheiros Civil, Elétrico e Mecânico) - CREA-GO Ato Administrativo 08/2024</t>
  </si>
  <si>
    <t xml:space="preserve"> 030114 </t>
  </si>
  <si>
    <t>MOBILIZAÇÃO DO CANTEIRO DE OBRAS - INCLUSIVE CARGA E DESCARGA E A HORA IMPRODUTIVA DO CAMINHÃO - ( EXCLUSO O TRANSPORTE )</t>
  </si>
  <si>
    <t xml:space="preserve"> 030110 </t>
  </si>
  <si>
    <t>TRANSPORTE DE MATERIAIS/EQUIPAMENTOS/OUTROS ( INCLUSIVE OS DA MOBILIZAÇÃO E DESMOBILIZAÇÃO ) - CAMINHÃO CARROCERIA MADEIRA 15 T ( INCLUSO NO VALOR O RETORNO )</t>
  </si>
  <si>
    <t>tkm</t>
  </si>
  <si>
    <t xml:space="preserve"> 030116 </t>
  </si>
  <si>
    <t>DESMOBILIZAÇÃO DO CANTEIRO DE OBRAS - INCLUSIVE CARGA E DESCARGA E A HORA IMPRODUTIVA DO CAMINHÃO - ( EXCLUSO O TRANSPORTE )</t>
  </si>
  <si>
    <t xml:space="preserve"> 020210 </t>
  </si>
  <si>
    <t>BARRACÃO DE OBRAS PADRÃO GOINFRA ( BLOCOS,COBERTURAS, PASSARELAS E MÓVEIS), COM ALOJAMENTO E LAVANDERIA , COM PINTURA, EM CONSONÂNCIA COM AS NR's, EM ESPECIAL A NR-18, INCLUSO INSTALAÇÕES ELÉTRICAS E HIDROSSANITÁRIAS - ( COM REAPROVEITAMENTO 1 VEZ ).</t>
  </si>
  <si>
    <t xml:space="preserve"> 020137 </t>
  </si>
  <si>
    <t>REMOÇÃO MANUAL DE BACIA SANITÁRIA COM TRANSPORTE ATÉ CAÇAMBA E CARGA</t>
  </si>
  <si>
    <t xml:space="preserve"> 88316 </t>
  </si>
  <si>
    <t>SERVENTE COM ENCARGOS COMPLEMENTARES (RETIRADA DE CORRIMAO DE ESCADA, BARRAS DE ACESSIBILIDADE etc)</t>
  </si>
  <si>
    <t xml:space="preserve"> 97644 </t>
  </si>
  <si>
    <t>REMOÇÃO DE PORTAS, DE FORMA MANUAL, SEM REAPROVEITAMENTO. AF_09/2023</t>
  </si>
  <si>
    <t xml:space="preserve"> 020111 </t>
  </si>
  <si>
    <t>DEMOLIÇÃO MANUAL DE PISO CERÂMICO SOBRE LASTRO DE CONCRETO COM TRANSPORTE ATÉ CAÇAMBA E CARGA</t>
  </si>
  <si>
    <t xml:space="preserve"> 97631 </t>
  </si>
  <si>
    <t>DEMOLIÇÃO DE ARGAMASSAS, DE FORMA MANUAL, SEM REAPROVEITAMENTO. AF_09/2023</t>
  </si>
  <si>
    <t>mxmes</t>
  </si>
  <si>
    <t>1.1.1</t>
  </si>
  <si>
    <t>1.1.2</t>
  </si>
  <si>
    <t>1.1.3</t>
  </si>
  <si>
    <t xml:space="preserve"> 98555 </t>
  </si>
  <si>
    <t>IMPERMEABILIZAÇÃO DE SUPERFÍCIE COM ARGAMASSA POLIMÉRICA / MEMBRANA ACRÍLICA, 3 DEMÃOS. AF_09/2023</t>
  </si>
  <si>
    <t xml:space="preserve"> 87529 </t>
  </si>
  <si>
    <t>MASSA ÚNICA, EM ARGAMASSA TRAÇO 1:2:8, PREPARO MECÂNICO, APLICADA MANUALMENTE EM PAREDES INTERNAS DE AMBIENTES COM ÁREA ENTRE 5M² E 10M², E = 17,5MM, COM TALISCAS. AF_03/2024</t>
  </si>
  <si>
    <t xml:space="preserve"> 87792 </t>
  </si>
  <si>
    <t>EMBOÇO OU MASSA ÚNICA EM ARGAMASSA TRAÇO 1:2:8, PREPARO MECÂNICO COM BETONEIRA 400 L, APLICADA MANUALMENTE EM PANOS CEGOS DE FACHADA (SEM PRESENÇA DE VÃOS), ESPESSURA DE 25 MM. AF_08/2022</t>
  </si>
  <si>
    <t xml:space="preserve"> 7.2</t>
  </si>
  <si>
    <t xml:space="preserve"> 89512 </t>
  </si>
  <si>
    <t>TUBO PVC, SÉRIE R, ÁGUA PLUVIAL, DN 100 MM, FORNECIDO E INSTALADO EM RAMAL DE ENCAMINHAMENTO. AF_06/2022</t>
  </si>
  <si>
    <t xml:space="preserve"> 081737 </t>
  </si>
  <si>
    <t>CURVA 90 GRAUS LONGA DIAM. 100 MM (ESGOTO)</t>
  </si>
  <si>
    <t xml:space="preserve"> 89580 </t>
  </si>
  <si>
    <t>TUBO PVC, SÉRIE R, ÁGUA PLUVIAL, DN 150 MM, FORNECIDO E INSTALADO EM CONDUTORES VERTICAIS DE ÁGUAS PLUVIAIS. AF_06/2022</t>
  </si>
  <si>
    <t xml:space="preserve"> 053878 </t>
  </si>
  <si>
    <t>GRELHA FERRO FUNDIDO 30x30cm</t>
  </si>
  <si>
    <t xml:space="preserve"> 98062 </t>
  </si>
  <si>
    <t>SUMIDOURO CIRCULAR, EM CONCRETO PRÉ-MOLDADO, DIÂMETRO INTERNO = 1,88 M, ALTURA INTERNA = 2,00 M, ÁREA DE INFILTRAÇÃO: 13,1 M² (PARA 5 CONTRIBUINTES). AF_12/2020</t>
  </si>
  <si>
    <t xml:space="preserve"> 081828 </t>
  </si>
  <si>
    <t>CAIXA DE AREIA 60X60X80CM (MEDIDAS INTERNAS) FUNDO DE BRITA COM GRELHA METÁLICA FERRO CHATO PADRÃO GOINFRA</t>
  </si>
  <si>
    <t xml:space="preserve"> 99635 </t>
  </si>
  <si>
    <t>VÁLVULA DE DESCARGA METÁLICA, BASE 1 1/2", ACABAMENTO METALICO CROMADO - FORNECIMENTO E INSTALAÇÃO. AF_08/2021</t>
  </si>
  <si>
    <t xml:space="preserve"> 91933 </t>
  </si>
  <si>
    <t xml:space="preserve"> 061532 </t>
  </si>
  <si>
    <t>TERMINAL COMPRESSAO PARA CABO 10mm2</t>
  </si>
  <si>
    <t xml:space="preserve"> 91928 </t>
  </si>
  <si>
    <t xml:space="preserve"> 070703 </t>
  </si>
  <si>
    <t xml:space="preserve"> 198 </t>
  </si>
  <si>
    <t>VEDAÇÃO COM PU 40 ENTRE O PISO E ELETRODUTO</t>
  </si>
  <si>
    <t xml:space="preserve"> 11749 </t>
  </si>
  <si>
    <t>Eletroduto metalico flexivel revestido externamente com pvc preto, diametro externo de 25 mm (3/4"), tipo sealtubo</t>
  </si>
  <si>
    <t xml:space="preserve"> 070331 </t>
  </si>
  <si>
    <t xml:space="preserve"> 152207 </t>
  </si>
  <si>
    <t>IOPES</t>
  </si>
  <si>
    <t>(composição representativa) Montagem mecânica de trilho metálico DIN 35mm</t>
  </si>
  <si>
    <t xml:space="preserve"> 197 </t>
  </si>
  <si>
    <t>TERMINAL DE INSERÇÃO TIPO PINO PARA CABO DE 10MM²</t>
  </si>
  <si>
    <t xml:space="preserve"> 062300 </t>
  </si>
  <si>
    <t>BARRAMENTO TRIFASICO PARA ATA 57 DISJUNTORES DIN STECK</t>
  </si>
  <si>
    <t xml:space="preserve"> 064336 </t>
  </si>
  <si>
    <t>DISJUNTOR MONOPOLAR 20A CURVA C WEG</t>
  </si>
  <si>
    <t xml:space="preserve"> 12452 </t>
  </si>
  <si>
    <t>Disjuntor tipo DIN/IEC, tripolar 63A</t>
  </si>
  <si>
    <t xml:space="preserve"> 12375 </t>
  </si>
  <si>
    <t>Remoção e reinstalação de ar condicionado tipo Split</t>
  </si>
  <si>
    <t xml:space="preserve"> 103289 </t>
  </si>
  <si>
    <t>TUBO EM COBRE FLEXÍVEL, DN 1/4", COM ISOLAMENTO, INSTALADO EM FORRO, PARA RAMAL DE ALIMENTAÇÃO DE AR CONDICIONADO, INCLUSO FIXADOR. AF_11/2021</t>
  </si>
  <si>
    <t xml:space="preserve"> 103290 </t>
  </si>
  <si>
    <t>TUBO EM COBRE FLEXÍVEL, DN 3/8", COM ISOLAMENTO, INSTALADO EM FORRO, PARA RAMAL DE ALIMENTAÇÃO DE AR CONDICIONADO, INCLUSO FIXADOR. AF_11/2021</t>
  </si>
  <si>
    <t xml:space="preserve"> 103292 </t>
  </si>
  <si>
    <t>TUBO EM COBRE FLEXÍVEL, DN 5/8", COM ISOLAMENTO, INSTALADO EM FORRO, PARA RAMAL DE ALIMENTAÇÃO DE AR CONDICIONADO, INCLUSO FIXADOR. AF_11/2021</t>
  </si>
  <si>
    <t xml:space="preserve"> 90443 </t>
  </si>
  <si>
    <t>RASGO LINEAR MANUAL EM ALVENARIA, PARA RAMAIS/ DISTRIBUIÇÃO DE INSTALAÇÕES HIDRÁULICAS, DIÂMETROS MENORES OU IGUAIS A 40 MM. AF_09/2023</t>
  </si>
  <si>
    <t xml:space="preserve"> 15.2</t>
  </si>
  <si>
    <t xml:space="preserve"> 15.3</t>
  </si>
  <si>
    <t xml:space="preserve"> 15.4</t>
  </si>
  <si>
    <t xml:space="preserve"> 15.5</t>
  </si>
  <si>
    <t xml:space="preserve"> 91341 </t>
  </si>
  <si>
    <t>PORTA EM ALUMÍNIO DE ABRIR TIPO VENEZIANA COM GUARNIÇÃO, FIXAÇÃO COM PARAFUSOS - FORNECIMENTO E INSTALAÇÃO. AF_12/2019</t>
  </si>
  <si>
    <t xml:space="preserve"> 100705 </t>
  </si>
  <si>
    <t>TARJETA TIPO LIVRE/OCUPADO PARA PORTA DE BANHEIRO. AF_12/2019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</si>
  <si>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</si>
  <si>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 xml:space="preserve"> 100674 </t>
  </si>
  <si>
    <t>CAIXILHO FIXO DE ALUMÍNIO PARA VIDRO (VIDRO INCLUSO), BATENTE/ REQUADRO DE 4 A 14 CM, SEM GUARNIÇÃO/ ALIZAR, FIXAÇÃO COM PARAFUSOS, VEDAÇÃO COM SILICONE, EXCLUSIVE CONTRAMARCO - FORNECIMENTO E INSTALAÇÃO. AF_11/2024</t>
  </si>
  <si>
    <t xml:space="preserve"> 94588 </t>
  </si>
  <si>
    <t>CONTRAMARCO DE AÇO, FIXAÇÃO COM PARAFUSO - FORNECIMENTO E INSTALAÇÃO. AF_11/2024</t>
  </si>
  <si>
    <t xml:space="preserve"> 00036888 </t>
  </si>
  <si>
    <t>GUARNICAO / MOLDURA / ARREMATE DE ACABAMENTO PARA ESQUADRIA, EM ALUMINIO PERFIL 25, ACABAMENTO ANODIZADO BRANCO OU BRILHANTE, PARA 1 FACE</t>
  </si>
  <si>
    <t xml:space="preserve"> 88416 </t>
  </si>
  <si>
    <t>APLICAÇÃO MANUAL DE PINTURA COM TINTA TEXTURIZADA ACRÍLICA EM PANOS COM PRESENÇA DE VÃOS DE EDIFÍCIOS DE MÚLTIPLOS PAVIMENTOS, UMA COR. AF_03/2024</t>
  </si>
  <si>
    <t xml:space="preserve"> 88411 </t>
  </si>
  <si>
    <t>APLICAÇÃO MANUAL DE FUNDO SELADOR ACRÍLICO EM PANOS COM PRESENÇA DE VÃOS DE EDIFÍCIOS DE MÚLTIPLOS PAVIMENTOS. AF_03/2024</t>
  </si>
  <si>
    <t xml:space="preserve"> 102488 </t>
  </si>
  <si>
    <t>PREPARO DO PISO CIMENTADO PARA PINTURA - LIXAMENTO E LIMPEZA. AF_05/2021</t>
  </si>
  <si>
    <t xml:space="preserve"> 102491 </t>
  </si>
  <si>
    <t>PINTURA DE PISO COM TINTA ACRÍLICA, APLICAÇÃO MANUAL, 2 DEMÃOS, INCLUSO FUNDO PREPARADOR. AF_05/2021</t>
  </si>
  <si>
    <t xml:space="preserve"> 202110 </t>
  </si>
  <si>
    <t>PLACA TATIL BRAILLE/RELEVO ACRILICO 25X8CM ATE 20 CARACTERES</t>
  </si>
  <si>
    <t xml:space="preserve"> 8829 </t>
  </si>
  <si>
    <t>Fornecimento e execução de junta de dilatação JEENE JJ0813M (-5/+10MM) - Inclusive execução de lábios poliméricos</t>
  </si>
  <si>
    <t xml:space="preserve"> 9054 </t>
  </si>
  <si>
    <t>Fornecimento e instalação de brise metálico de alumínio ref. 84F, 45º L, da Fibrocell ou similar</t>
  </si>
  <si>
    <t>BARRA DE APOIO RETA, EM ACO INOX POLIDO, COMPRIMENTO 80 CM, FIXADA NA PAREDE - FORNECIMENTO E INSTALAÇÃO. AF_01/2020</t>
  </si>
  <si>
    <t xml:space="preserve"> 90777 </t>
  </si>
  <si>
    <t xml:space="preserve"> 90776 </t>
  </si>
  <si>
    <t>ENCARREGADO GERAL COM ENCARGOS COMPLEMENTARES</t>
  </si>
  <si>
    <t xml:space="preserve"> 23.2</t>
  </si>
  <si>
    <t xml:space="preserve"> 23.3</t>
  </si>
  <si>
    <t xml:space="preserve">REMANESCENTES REFORMA REITORIA DA UNIVERSIDADE FEDERAL DE GOIÁS (UFG) </t>
  </si>
  <si>
    <t>CAMPUS SAMAMBAIA - UFG</t>
  </si>
  <si>
    <t>SINAPI - 06/2025 - Goiás
SBC - 07/2025 - Goiás
ORSE - 05/2025 - Sergipe
IOPES - 03/2025 - Espírito Santo
AGETOP CIVIL - 04/2025 - Goiás</t>
  </si>
  <si>
    <t>Agosto de 2025</t>
  </si>
  <si>
    <t>Verificação</t>
  </si>
  <si>
    <t>1.2.1</t>
  </si>
  <si>
    <t>1.2.2</t>
  </si>
  <si>
    <t>1.2.3</t>
  </si>
  <si>
    <t>1.2.4</t>
  </si>
  <si>
    <t>1.2.5</t>
  </si>
  <si>
    <t>1.2.6</t>
  </si>
  <si>
    <t>1.2.7</t>
  </si>
  <si>
    <t>m²xmes</t>
  </si>
  <si>
    <t>1.3.1</t>
  </si>
  <si>
    <t>1.3.2</t>
  </si>
  <si>
    <t>1.3.3</t>
  </si>
  <si>
    <t>1.3.4</t>
  </si>
  <si>
    <t>1.3.5</t>
  </si>
  <si>
    <t>Aplicação de tinta automotiva - 2 demãos</t>
  </si>
  <si>
    <t>PINTURA COM TINTA ALQUÍDICA DE FUNDO (TIPO ZARCÃO) APLICADA A ROLO OU PINCEL SOBRE PERFIL METÁLICO EXECUTADO EM FÁBRICA (POR DEMÃO). AF_01/2020</t>
  </si>
  <si>
    <t>PLANTIO DE GRAMA BATATAIS EM PLACAS. AF_07/2024</t>
  </si>
  <si>
    <t xml:space="preserve"> 23.4</t>
  </si>
  <si>
    <t>ENGENHEIRO ELETRICISTA DE OBRA JUNIOR COM ENCARGOS COMPLEMENTARES</t>
  </si>
  <si>
    <t>ENGENHEIRO MECÂNICO DE OBRA JUNIOR COM ENCARGOS COMPLEMENTARES</t>
  </si>
  <si>
    <t>CABO DE COBRE FLEXÍVEL ISOLADO, 10 MM², ANTI-CHAMA 0,6/1,0 KV, PARA CIRCUITOS TERMINAIS - FORNECIMENTO E INSTALAÇÃO. AF_03/2023 DIVERSAS CORES</t>
  </si>
  <si>
    <t>CABO DE COBRE FLEXÍVEL ISOLADO, 4 MM², ANTI-CHAMA 450/750 V, PARA CIRCUITOS TERMINAIS - FORNECIMENTO E INSTALAÇÃO. AF_03/2023 DIVERSAS CORES</t>
  </si>
  <si>
    <t xml:space="preserve"> 91677 </t>
  </si>
  <si>
    <t>ENGENHEIRO ELETRICISTA COM ENCARGOS COMPLEMENTARES</t>
  </si>
  <si>
    <t xml:space="preserve"> 11818 </t>
  </si>
  <si>
    <t>Box reto em alumínio de 2"</t>
  </si>
  <si>
    <t xml:space="preserve"> 061829 </t>
  </si>
  <si>
    <t>ABRACADEIRA GALVANIZADA PARA ELETRODUTO 2""</t>
  </si>
  <si>
    <t xml:space="preserve"> 071255 </t>
  </si>
  <si>
    <t>ELETRODUTO EM AÇO ZINCADO DIÂMETRO 2"</t>
  </si>
  <si>
    <t xml:space="preserve"> 071705 </t>
  </si>
  <si>
    <t>LUVA EM AÇO GALVANIZADO DIÂMETRO 2"</t>
  </si>
  <si>
    <t xml:space="preserve"> 061449 </t>
  </si>
  <si>
    <t>CAIXA DE PASSAGEM ELETRICA METALICA SOBREPOR 60X60cm</t>
  </si>
  <si>
    <t xml:space="preserve"> 4180 </t>
  </si>
  <si>
    <t>Cabo de cobre PP Cordplast 3 x 4.0 mm2, 450/750v - fornecimento</t>
  </si>
  <si>
    <t xml:space="preserve"> 4179 </t>
  </si>
  <si>
    <t>Cabo de cobre PP Cordplast 3 x 2,5 mm2, 450/750v - fornecimento</t>
  </si>
  <si>
    <t xml:space="preserve"> 97238 </t>
  </si>
  <si>
    <t>ELETROCALHA LISA OU PERFURADA EM AÇO GALVANIZADO, LARGURA 100MM E ALTURA 50MM, INCLUSIVE EMENDA E FIXAÇÃO - FORNECIMENTO E INSTALAÇÃO. AF_04/2023</t>
  </si>
  <si>
    <t xml:space="preserve"> 97661 </t>
  </si>
  <si>
    <t>REMOÇÃO DE CABOS ELÉTRICOS, COM SEÇÃO DE 10 MM², FORMA MANUAL, SEM REAPROVEITAMENTO. AF_09/2023</t>
  </si>
  <si>
    <t xml:space="preserve"> 104785 </t>
  </si>
  <si>
    <t>FIXAÇÃO DE ELETRODUTOS, DIÂMETROS MENORES OU IGUAIS A 40 MM, COM ABRAÇADEIRA METÁLICA RÍGIDA TIPO D COM PARAFUSO DE FIXAÇÃO 1 1/4", FIXADA DIRETAMENTE NA LAJE OU PAREDE. AF_09/2023</t>
  </si>
  <si>
    <t>12.21</t>
  </si>
  <si>
    <t>12.23</t>
  </si>
  <si>
    <t>Goiânia,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</si>
</sst>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_ ;\-#,##0.00\ "/>
    <numFmt numFmtId="166" formatCode="_(* #,##0.00_);_(* \(#,##0.00\);_(* &quot;-&quot;??_);_(@_)"/>
  </numFmts>
  <fonts count="56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sz val="11"/>
      <name val="Arial"/>
      <family val="1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0"/>
      <name val="Calibri Light"/>
      <family val="2"/>
      <scheme val="major"/>
    </font>
    <font>
      <b/>
      <sz val="11"/>
      <name val="Arial"/>
      <family val="2"/>
    </font>
    <font>
      <sz val="11"/>
      <name val="Calibri Light"/>
      <family val="2"/>
      <scheme val="major"/>
    </font>
    <font>
      <b/>
      <sz val="8"/>
      <color indexed="8"/>
      <name val="Calibri Light"/>
      <family val="2"/>
      <scheme val="major"/>
    </font>
    <font>
      <sz val="12"/>
      <name val="Arial"/>
      <family val="1"/>
    </font>
    <font>
      <sz val="8"/>
      <name val="Arial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vertAlign val="superscript"/>
      <sz val="14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Arial"/>
      <family val="1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9" fillId="0" borderId="0"/>
    <xf numFmtId="9" fontId="37" fillId="0" borderId="0" applyFont="0" applyFill="0" applyBorder="0" applyAlignment="0" applyProtection="0"/>
    <xf numFmtId="0" fontId="37" fillId="0" borderId="0"/>
    <xf numFmtId="166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1" fillId="0" borderId="0"/>
    <xf numFmtId="9" fontId="1" fillId="0" borderId="0" applyFon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5" borderId="3" xfId="0" applyFont="1" applyFill="1" applyBorder="1" applyAlignment="1">
      <alignment horizontal="center" vertical="center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horizontal="center"/>
    </xf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0" xfId="0" applyFont="1" applyFill="1" applyAlignment="1">
      <alignment vertical="center"/>
    </xf>
    <xf numFmtId="0" fontId="26" fillId="0" borderId="3" xfId="0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left" vertical="center" wrapText="1"/>
    </xf>
    <xf numFmtId="44" fontId="26" fillId="5" borderId="0" xfId="0" applyNumberFormat="1" applyFont="1" applyFill="1" applyAlignment="1">
      <alignment vertical="center"/>
    </xf>
    <xf numFmtId="9" fontId="25" fillId="0" borderId="0" xfId="3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6" fillId="6" borderId="0" xfId="0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0" fontId="26" fillId="0" borderId="3" xfId="0" applyFont="1" applyFill="1" applyBorder="1" applyAlignment="1">
      <alignment horizontal="center"/>
    </xf>
    <xf numFmtId="0" fontId="26" fillId="0" borderId="3" xfId="0" applyFont="1" applyFill="1" applyBorder="1" applyAlignment="1">
      <alignment vertical="center"/>
    </xf>
    <xf numFmtId="0" fontId="29" fillId="0" borderId="0" xfId="0" applyFont="1"/>
    <xf numFmtId="10" fontId="26" fillId="6" borderId="0" xfId="3" applyNumberFormat="1" applyFont="1" applyFill="1" applyAlignment="1">
      <alignment vertical="center"/>
    </xf>
    <xf numFmtId="44" fontId="26" fillId="8" borderId="3" xfId="2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/>
    </xf>
    <xf numFmtId="0" fontId="26" fillId="8" borderId="3" xfId="0" applyFont="1" applyFill="1" applyBorder="1" applyAlignment="1">
      <alignment vertical="center"/>
    </xf>
    <xf numFmtId="0" fontId="26" fillId="5" borderId="3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wrapText="1"/>
    </xf>
    <xf numFmtId="0" fontId="26" fillId="5" borderId="3" xfId="0" applyFont="1" applyFill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6" fillId="8" borderId="3" xfId="0" applyFont="1" applyFill="1" applyBorder="1" applyAlignment="1">
      <alignment horizontal="center" wrapText="1"/>
    </xf>
    <xf numFmtId="0" fontId="26" fillId="8" borderId="3" xfId="0" applyFont="1" applyFill="1" applyBorder="1" applyAlignment="1">
      <alignment vertical="center" wrapText="1"/>
    </xf>
    <xf numFmtId="0" fontId="30" fillId="0" borderId="0" xfId="0" applyFont="1"/>
    <xf numFmtId="4" fontId="31" fillId="8" borderId="9" xfId="0" applyNumberFormat="1" applyFont="1" applyFill="1" applyBorder="1" applyAlignment="1">
      <alignment horizontal="center" vertical="center" wrapText="1"/>
    </xf>
    <xf numFmtId="10" fontId="31" fillId="8" borderId="3" xfId="3" applyNumberFormat="1" applyFont="1" applyFill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/>
    </xf>
    <xf numFmtId="44" fontId="26" fillId="8" borderId="3" xfId="2" applyFont="1" applyFill="1" applyBorder="1" applyAlignment="1">
      <alignment horizontal="center" vertical="center" wrapText="1"/>
    </xf>
    <xf numFmtId="44" fontId="26" fillId="5" borderId="3" xfId="2" applyFont="1" applyFill="1" applyBorder="1" applyAlignment="1">
      <alignment vertical="center" wrapText="1"/>
    </xf>
    <xf numFmtId="44" fontId="26" fillId="0" borderId="3" xfId="2" applyFont="1" applyBorder="1" applyAlignment="1">
      <alignment vertical="center"/>
    </xf>
    <xf numFmtId="44" fontId="26" fillId="0" borderId="3" xfId="2" applyFont="1" applyBorder="1" applyAlignment="1">
      <alignment horizontal="left" vertical="center" wrapText="1"/>
    </xf>
    <xf numFmtId="44" fontId="27" fillId="0" borderId="3" xfId="2" applyFont="1" applyBorder="1" applyAlignment="1">
      <alignment vertical="center" wrapText="1"/>
    </xf>
    <xf numFmtId="44" fontId="26" fillId="0" borderId="3" xfId="2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/>
    <xf numFmtId="0" fontId="29" fillId="0" borderId="0" xfId="0" applyFont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36" fillId="0" borderId="3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left" vertical="top" wrapText="1"/>
    </xf>
    <xf numFmtId="4" fontId="36" fillId="0" borderId="3" xfId="0" applyNumberFormat="1" applyFont="1" applyBorder="1" applyAlignment="1">
      <alignment horizontal="center" vertical="top" wrapText="1"/>
    </xf>
    <xf numFmtId="164" fontId="36" fillId="0" borderId="3" xfId="0" applyNumberFormat="1" applyFont="1" applyBorder="1" applyAlignment="1">
      <alignment horizontal="center" vertical="top" wrapText="1"/>
    </xf>
    <xf numFmtId="0" fontId="37" fillId="0" borderId="0" xfId="0" applyFont="1"/>
    <xf numFmtId="0" fontId="36" fillId="0" borderId="19" xfId="0" applyFont="1" applyBorder="1" applyAlignment="1">
      <alignment horizontal="left" vertical="top" wrapText="1"/>
    </xf>
    <xf numFmtId="0" fontId="35" fillId="5" borderId="0" xfId="0" applyFont="1" applyFill="1"/>
    <xf numFmtId="0" fontId="35" fillId="5" borderId="0" xfId="0" applyFont="1" applyFill="1" applyAlignment="1">
      <alignment horizontal="center" vertical="center"/>
    </xf>
    <xf numFmtId="4" fontId="35" fillId="5" borderId="3" xfId="0" applyNumberFormat="1" applyFont="1" applyFill="1" applyBorder="1" applyAlignment="1">
      <alignment vertical="center"/>
    </xf>
    <xf numFmtId="10" fontId="35" fillId="5" borderId="3" xfId="3" applyNumberFormat="1" applyFont="1" applyFill="1" applyBorder="1" applyAlignment="1">
      <alignment vertical="center"/>
    </xf>
    <xf numFmtId="0" fontId="38" fillId="5" borderId="0" xfId="0" applyFont="1" applyFill="1"/>
    <xf numFmtId="9" fontId="26" fillId="8" borderId="3" xfId="3" applyNumberFormat="1" applyFont="1" applyFill="1" applyBorder="1" applyAlignment="1">
      <alignment horizontal="center" vertical="center"/>
    </xf>
    <xf numFmtId="0" fontId="39" fillId="10" borderId="1" xfId="4" applyFill="1" applyBorder="1"/>
    <xf numFmtId="0" fontId="39" fillId="10" borderId="15" xfId="4" applyFill="1" applyBorder="1"/>
    <xf numFmtId="0" fontId="39" fillId="10" borderId="2" xfId="4" applyFill="1" applyBorder="1"/>
    <xf numFmtId="0" fontId="39" fillId="10" borderId="0" xfId="4" applyFill="1"/>
    <xf numFmtId="0" fontId="39" fillId="10" borderId="4" xfId="4" applyFill="1" applyBorder="1"/>
    <xf numFmtId="0" fontId="39" fillId="10" borderId="5" xfId="4" applyFill="1" applyBorder="1"/>
    <xf numFmtId="0" fontId="41" fillId="10" borderId="4" xfId="4" applyFont="1" applyFill="1" applyBorder="1" applyAlignment="1">
      <alignment vertical="center"/>
    </xf>
    <xf numFmtId="0" fontId="41" fillId="10" borderId="0" xfId="4" applyFont="1" applyFill="1" applyAlignment="1">
      <alignment vertical="center"/>
    </xf>
    <xf numFmtId="0" fontId="41" fillId="10" borderId="5" xfId="4" applyFont="1" applyFill="1" applyBorder="1" applyAlignment="1">
      <alignment vertical="center"/>
    </xf>
    <xf numFmtId="10" fontId="41" fillId="10" borderId="0" xfId="5" applyNumberFormat="1" applyFont="1" applyFill="1" applyBorder="1" applyAlignment="1">
      <alignment vertical="center"/>
    </xf>
    <xf numFmtId="10" fontId="41" fillId="10" borderId="5" xfId="5" applyNumberFormat="1" applyFont="1" applyFill="1" applyBorder="1" applyAlignment="1">
      <alignment vertical="center"/>
    </xf>
    <xf numFmtId="0" fontId="37" fillId="10" borderId="4" xfId="4" applyFont="1" applyFill="1" applyBorder="1"/>
    <xf numFmtId="0" fontId="37" fillId="10" borderId="0" xfId="4" applyFont="1" applyFill="1"/>
    <xf numFmtId="0" fontId="42" fillId="10" borderId="4" xfId="6" applyFont="1" applyFill="1" applyBorder="1" applyAlignment="1">
      <alignment horizontal="left"/>
    </xf>
    <xf numFmtId="0" fontId="43" fillId="10" borderId="0" xfId="6" applyFont="1" applyFill="1" applyAlignment="1">
      <alignment horizontal="left"/>
    </xf>
    <xf numFmtId="166" fontId="43" fillId="10" borderId="0" xfId="7" applyFont="1" applyFill="1" applyBorder="1" applyAlignment="1" applyProtection="1">
      <alignment horizontal="left"/>
    </xf>
    <xf numFmtId="0" fontId="25" fillId="10" borderId="4" xfId="6" applyFont="1" applyFill="1" applyBorder="1" applyAlignment="1">
      <alignment horizontal="left"/>
    </xf>
    <xf numFmtId="0" fontId="29" fillId="10" borderId="4" xfId="4" applyFont="1" applyFill="1" applyBorder="1" applyAlignment="1">
      <alignment vertical="center"/>
    </xf>
    <xf numFmtId="10" fontId="29" fillId="10" borderId="0" xfId="8" applyNumberFormat="1" applyFont="1" applyFill="1" applyBorder="1" applyAlignment="1">
      <alignment vertical="center"/>
    </xf>
    <xf numFmtId="2" fontId="41" fillId="10" borderId="0" xfId="4" applyNumberFormat="1" applyFont="1" applyFill="1" applyAlignment="1">
      <alignment vertical="center"/>
    </xf>
    <xf numFmtId="0" fontId="37" fillId="7" borderId="4" xfId="6" applyFill="1" applyBorder="1"/>
    <xf numFmtId="0" fontId="37" fillId="7" borderId="0" xfId="6" applyFill="1"/>
    <xf numFmtId="0" fontId="37" fillId="7" borderId="5" xfId="6" applyFill="1" applyBorder="1"/>
    <xf numFmtId="0" fontId="39" fillId="10" borderId="6" xfId="4" applyFill="1" applyBorder="1"/>
    <xf numFmtId="0" fontId="39" fillId="10" borderId="16" xfId="4" applyFill="1" applyBorder="1"/>
    <xf numFmtId="0" fontId="39" fillId="10" borderId="7" xfId="4" applyFill="1" applyBorder="1"/>
    <xf numFmtId="0" fontId="49" fillId="5" borderId="3" xfId="11" applyFont="1" applyFill="1" applyBorder="1" applyAlignment="1">
      <alignment horizontal="center"/>
    </xf>
    <xf numFmtId="0" fontId="48" fillId="5" borderId="3" xfId="11" applyFont="1" applyFill="1" applyBorder="1" applyAlignment="1">
      <alignment horizontal="center"/>
    </xf>
    <xf numFmtId="0" fontId="49" fillId="5" borderId="0" xfId="11" applyFont="1" applyFill="1" applyAlignment="1">
      <alignment horizontal="center"/>
    </xf>
    <xf numFmtId="43" fontId="50" fillId="0" borderId="0" xfId="11" applyNumberFormat="1" applyFont="1" applyAlignment="1">
      <alignment horizontal="center"/>
    </xf>
    <xf numFmtId="10" fontId="50" fillId="0" borderId="0" xfId="11" applyNumberFormat="1" applyFont="1" applyAlignment="1">
      <alignment horizontal="center"/>
    </xf>
    <xf numFmtId="0" fontId="50" fillId="0" borderId="0" xfId="11" applyFont="1" applyAlignment="1">
      <alignment horizontal="left"/>
    </xf>
    <xf numFmtId="10" fontId="50" fillId="0" borderId="0" xfId="11" applyNumberFormat="1" applyFont="1"/>
    <xf numFmtId="0" fontId="50" fillId="0" borderId="0" xfId="11" applyFont="1"/>
    <xf numFmtId="0" fontId="48" fillId="0" borderId="0" xfId="11" applyFont="1" applyAlignment="1">
      <alignment horizontal="center"/>
    </xf>
    <xf numFmtId="0" fontId="50" fillId="9" borderId="0" xfId="11" applyFont="1" applyFill="1"/>
    <xf numFmtId="0" fontId="50" fillId="9" borderId="0" xfId="11" applyFont="1" applyFill="1" applyAlignment="1">
      <alignment horizontal="center"/>
    </xf>
    <xf numFmtId="43" fontId="50" fillId="9" borderId="0" xfId="11" applyNumberFormat="1" applyFont="1" applyFill="1" applyAlignment="1">
      <alignment horizontal="center"/>
    </xf>
    <xf numFmtId="10" fontId="50" fillId="9" borderId="0" xfId="11" applyNumberFormat="1" applyFont="1" applyFill="1" applyAlignment="1">
      <alignment horizontal="center"/>
    </xf>
    <xf numFmtId="0" fontId="48" fillId="9" borderId="0" xfId="11" applyFont="1" applyFill="1"/>
    <xf numFmtId="0" fontId="50" fillId="0" borderId="0" xfId="11" applyFont="1" applyAlignment="1">
      <alignment horizontal="center"/>
    </xf>
    <xf numFmtId="0" fontId="48" fillId="0" borderId="0" xfId="11" applyFont="1"/>
    <xf numFmtId="0" fontId="0" fillId="0" borderId="0" xfId="0"/>
    <xf numFmtId="0" fontId="49" fillId="5" borderId="3" xfId="11" applyFont="1" applyFill="1" applyBorder="1" applyAlignment="1">
      <alignment horizontal="center"/>
    </xf>
    <xf numFmtId="0" fontId="47" fillId="0" borderId="0" xfId="11" applyFont="1" applyFill="1"/>
    <xf numFmtId="0" fontId="46" fillId="0" borderId="3" xfId="11" applyFont="1" applyFill="1" applyBorder="1" applyAlignment="1">
      <alignment horizontal="center"/>
    </xf>
    <xf numFmtId="9" fontId="46" fillId="0" borderId="3" xfId="12" applyFont="1" applyFill="1" applyBorder="1" applyAlignment="1">
      <alignment horizontal="center"/>
    </xf>
    <xf numFmtId="9" fontId="46" fillId="0" borderId="0" xfId="12" applyFont="1" applyFill="1" applyBorder="1" applyAlignment="1">
      <alignment horizontal="center"/>
    </xf>
    <xf numFmtId="0" fontId="48" fillId="0" borderId="0" xfId="11" applyFont="1" applyFill="1"/>
    <xf numFmtId="0" fontId="45" fillId="0" borderId="3" xfId="0" applyFont="1" applyBorder="1" applyAlignment="1">
      <alignment horizontal="center" vertical="top"/>
    </xf>
    <xf numFmtId="0" fontId="51" fillId="0" borderId="0" xfId="0" applyFont="1"/>
    <xf numFmtId="0" fontId="52" fillId="0" borderId="0" xfId="11" applyFont="1" applyFill="1"/>
    <xf numFmtId="0" fontId="49" fillId="0" borderId="3" xfId="11" applyFont="1" applyFill="1" applyBorder="1" applyAlignment="1">
      <alignment horizontal="center"/>
    </xf>
    <xf numFmtId="9" fontId="49" fillId="0" borderId="3" xfId="12" applyFont="1" applyFill="1" applyBorder="1" applyAlignment="1">
      <alignment horizontal="center"/>
    </xf>
    <xf numFmtId="9" fontId="49" fillId="0" borderId="0" xfId="12" applyFont="1" applyFill="1" applyBorder="1" applyAlignment="1">
      <alignment horizontal="center"/>
    </xf>
    <xf numFmtId="0" fontId="49" fillId="0" borderId="0" xfId="11" applyFont="1" applyFill="1"/>
    <xf numFmtId="0" fontId="53" fillId="5" borderId="0" xfId="11" applyFont="1" applyFill="1"/>
    <xf numFmtId="0" fontId="21" fillId="3" borderId="0" xfId="0" applyFont="1" applyFill="1" applyAlignment="1">
      <alignment horizontal="left" vertical="top" wrapText="1"/>
    </xf>
    <xf numFmtId="0" fontId="0" fillId="0" borderId="0" xfId="0"/>
    <xf numFmtId="43" fontId="50" fillId="0" borderId="0" xfId="11" applyNumberFormat="1" applyFont="1"/>
    <xf numFmtId="0" fontId="21" fillId="4" borderId="6" xfId="0" applyFont="1" applyFill="1" applyBorder="1" applyAlignment="1">
      <alignment vertical="top" wrapText="1"/>
    </xf>
    <xf numFmtId="14" fontId="21" fillId="4" borderId="7" xfId="0" applyNumberFormat="1" applyFont="1" applyFill="1" applyBorder="1" applyAlignment="1">
      <alignment vertical="top" wrapText="1"/>
    </xf>
    <xf numFmtId="0" fontId="29" fillId="0" borderId="0" xfId="0" applyFont="1" applyAlignment="1">
      <alignment horizontal="right"/>
    </xf>
    <xf numFmtId="2" fontId="29" fillId="0" borderId="3" xfId="0" applyNumberFormat="1" applyFont="1" applyBorder="1" applyAlignment="1">
      <alignment horizontal="right" vertical="top"/>
    </xf>
    <xf numFmtId="0" fontId="0" fillId="0" borderId="0" xfId="0"/>
    <xf numFmtId="9" fontId="26" fillId="8" borderId="3" xfId="3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0" fontId="0" fillId="0" borderId="0" xfId="0" applyFill="1"/>
    <xf numFmtId="0" fontId="0" fillId="11" borderId="0" xfId="0" applyFill="1"/>
    <xf numFmtId="0" fontId="6" fillId="11" borderId="3" xfId="0" applyFont="1" applyFill="1" applyBorder="1" applyAlignment="1">
      <alignment horizontal="right" vertical="top" wrapText="1"/>
    </xf>
    <xf numFmtId="0" fontId="7" fillId="11" borderId="3" xfId="0" applyFont="1" applyFill="1" applyBorder="1" applyAlignment="1">
      <alignment horizontal="left" vertical="top" wrapText="1"/>
    </xf>
    <xf numFmtId="0" fontId="8" fillId="11" borderId="3" xfId="0" applyFont="1" applyFill="1" applyBorder="1" applyAlignment="1">
      <alignment horizontal="center" vertical="top" wrapText="1"/>
    </xf>
    <xf numFmtId="0" fontId="7" fillId="11" borderId="3" xfId="0" applyFont="1" applyFill="1" applyBorder="1" applyAlignment="1">
      <alignment horizontal="center" vertical="top" wrapText="1"/>
    </xf>
    <xf numFmtId="4" fontId="9" fillId="11" borderId="3" xfId="0" applyNumberFormat="1" applyFont="1" applyFill="1" applyBorder="1" applyAlignment="1">
      <alignment horizontal="center" vertical="top" wrapText="1"/>
    </xf>
    <xf numFmtId="164" fontId="10" fillId="11" borderId="3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right" vertical="top" wrapText="1"/>
    </xf>
    <xf numFmtId="0" fontId="12" fillId="0" borderId="3" xfId="0" applyFont="1" applyFill="1" applyBorder="1" applyAlignment="1">
      <alignment horizontal="center" vertical="top" wrapText="1"/>
    </xf>
    <xf numFmtId="2" fontId="13" fillId="0" borderId="3" xfId="0" applyNumberFormat="1" applyFont="1" applyFill="1" applyBorder="1" applyAlignment="1">
      <alignment horizontal="center" vertical="top" wrapText="1"/>
    </xf>
    <xf numFmtId="4" fontId="14" fillId="0" borderId="3" xfId="0" applyNumberFormat="1" applyFont="1" applyFill="1" applyBorder="1" applyAlignment="1">
      <alignment horizontal="center" vertical="top" wrapText="1"/>
    </xf>
    <xf numFmtId="164" fontId="15" fillId="0" borderId="3" xfId="0" applyNumberFormat="1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right" vertical="top" wrapText="1"/>
    </xf>
    <xf numFmtId="0" fontId="16" fillId="0" borderId="3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center" vertical="top" wrapText="1"/>
    </xf>
    <xf numFmtId="2" fontId="18" fillId="0" borderId="3" xfId="0" applyNumberFormat="1" applyFont="1" applyFill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164" fontId="20" fillId="0" borderId="3" xfId="0" applyNumberFormat="1" applyFont="1" applyFill="1" applyBorder="1" applyAlignment="1">
      <alignment horizontal="center" vertical="top" wrapText="1"/>
    </xf>
    <xf numFmtId="0" fontId="54" fillId="11" borderId="3" xfId="0" applyFont="1" applyFill="1" applyBorder="1" applyAlignment="1">
      <alignment horizontal="left" vertical="top" wrapText="1"/>
    </xf>
    <xf numFmtId="0" fontId="54" fillId="11" borderId="3" xfId="0" applyFont="1" applyFill="1" applyBorder="1" applyAlignment="1">
      <alignment horizontal="center" vertical="top" wrapText="1"/>
    </xf>
    <xf numFmtId="164" fontId="54" fillId="11" borderId="3" xfId="0" applyNumberFormat="1" applyFont="1" applyFill="1" applyBorder="1" applyAlignment="1">
      <alignment horizontal="center" vertical="top" wrapText="1"/>
    </xf>
    <xf numFmtId="0" fontId="32" fillId="11" borderId="0" xfId="0" applyFont="1" applyFill="1"/>
    <xf numFmtId="43" fontId="54" fillId="11" borderId="3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1" fillId="3" borderId="6" xfId="0" applyFont="1" applyFill="1" applyBorder="1" applyAlignment="1">
      <alignment horizontal="left" vertical="top" wrapText="1"/>
    </xf>
    <xf numFmtId="0" fontId="21" fillId="3" borderId="16" xfId="0" applyFont="1" applyFill="1" applyBorder="1" applyAlignment="1">
      <alignment horizontal="left" vertical="top" wrapText="1"/>
    </xf>
    <xf numFmtId="0" fontId="21" fillId="3" borderId="7" xfId="0" applyFont="1" applyFill="1" applyBorder="1" applyAlignment="1">
      <alignment horizontal="left" vertical="top" wrapText="1"/>
    </xf>
    <xf numFmtId="44" fontId="0" fillId="0" borderId="0" xfId="0" applyNumberFormat="1" applyAlignment="1">
      <alignment horizontal="center"/>
    </xf>
    <xf numFmtId="43" fontId="0" fillId="0" borderId="0" xfId="0" applyNumberFormat="1"/>
    <xf numFmtId="165" fontId="23" fillId="0" borderId="18" xfId="1" applyNumberFormat="1" applyFont="1" applyFill="1" applyBorder="1" applyAlignment="1">
      <alignment horizontal="left" vertical="center" wrapText="1"/>
    </xf>
    <xf numFmtId="165" fontId="23" fillId="0" borderId="3" xfId="1" applyNumberFormat="1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14" fontId="24" fillId="0" borderId="3" xfId="3" applyNumberFormat="1" applyFont="1" applyFill="1" applyBorder="1" applyAlignment="1">
      <alignment horizontal="left" vertical="center"/>
    </xf>
    <xf numFmtId="9" fontId="24" fillId="0" borderId="3" xfId="3" applyFont="1" applyFill="1" applyBorder="1" applyAlignment="1">
      <alignment horizontal="left" vertical="center"/>
    </xf>
    <xf numFmtId="44" fontId="26" fillId="0" borderId="3" xfId="2" applyFont="1" applyFill="1" applyBorder="1" applyAlignment="1">
      <alignment horizontal="center" vertical="center"/>
    </xf>
    <xf numFmtId="10" fontId="26" fillId="7" borderId="3" xfId="3" applyNumberFormat="1" applyFont="1" applyFill="1" applyBorder="1" applyAlignment="1">
      <alignment horizontal="center" vertical="center"/>
    </xf>
    <xf numFmtId="10" fontId="26" fillId="0" borderId="3" xfId="3" applyNumberFormat="1" applyFont="1" applyFill="1" applyBorder="1" applyAlignment="1">
      <alignment horizontal="center" vertical="center"/>
    </xf>
    <xf numFmtId="44" fontId="26" fillId="6" borderId="3" xfId="2" applyFont="1" applyFill="1" applyBorder="1" applyAlignment="1">
      <alignment horizontal="center" vertical="center"/>
    </xf>
    <xf numFmtId="10" fontId="26" fillId="6" borderId="3" xfId="3" applyNumberFormat="1" applyFont="1" applyFill="1" applyBorder="1" applyAlignment="1">
      <alignment horizontal="center" vertical="center"/>
    </xf>
    <xf numFmtId="44" fontId="31" fillId="6" borderId="9" xfId="2" applyFont="1" applyFill="1" applyBorder="1" applyAlignment="1">
      <alignment horizontal="center" vertical="center"/>
    </xf>
    <xf numFmtId="10" fontId="31" fillId="6" borderId="9" xfId="3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top" wrapText="1"/>
    </xf>
    <xf numFmtId="43" fontId="0" fillId="0" borderId="0" xfId="0" applyNumberFormat="1" applyFill="1"/>
    <xf numFmtId="43" fontId="45" fillId="7" borderId="4" xfId="9" applyFont="1" applyFill="1" applyBorder="1" applyAlignment="1">
      <alignment horizontal="center" vertical="center"/>
    </xf>
    <xf numFmtId="43" fontId="45" fillId="7" borderId="0" xfId="9" applyFont="1" applyFill="1" applyAlignment="1">
      <alignment horizontal="center" vertical="center"/>
    </xf>
    <xf numFmtId="43" fontId="45" fillId="7" borderId="5" xfId="9" applyFont="1" applyFill="1" applyBorder="1" applyAlignment="1">
      <alignment horizontal="center" vertical="center"/>
    </xf>
    <xf numFmtId="0" fontId="45" fillId="7" borderId="4" xfId="10" applyFont="1" applyFill="1" applyBorder="1" applyAlignment="1">
      <alignment horizontal="center"/>
    </xf>
    <xf numFmtId="0" fontId="45" fillId="7" borderId="0" xfId="10" applyFont="1" applyFill="1" applyAlignment="1">
      <alignment horizontal="center"/>
    </xf>
    <xf numFmtId="0" fontId="45" fillId="7" borderId="5" xfId="10" applyFont="1" applyFill="1" applyBorder="1" applyAlignment="1">
      <alignment horizontal="center"/>
    </xf>
    <xf numFmtId="0" fontId="34" fillId="10" borderId="4" xfId="4" applyFont="1" applyFill="1" applyBorder="1" applyAlignment="1">
      <alignment horizontal="center"/>
    </xf>
    <xf numFmtId="0" fontId="34" fillId="10" borderId="0" xfId="4" applyFont="1" applyFill="1" applyAlignment="1">
      <alignment horizontal="center"/>
    </xf>
    <xf numFmtId="0" fontId="34" fillId="10" borderId="5" xfId="4" applyFont="1" applyFill="1" applyBorder="1" applyAlignment="1">
      <alignment horizontal="center"/>
    </xf>
    <xf numFmtId="0" fontId="35" fillId="10" borderId="4" xfId="4" applyFont="1" applyFill="1" applyBorder="1" applyAlignment="1">
      <alignment horizontal="center"/>
    </xf>
    <xf numFmtId="0" fontId="35" fillId="10" borderId="0" xfId="4" applyFont="1" applyFill="1" applyAlignment="1">
      <alignment horizontal="center"/>
    </xf>
    <xf numFmtId="0" fontId="35" fillId="10" borderId="5" xfId="4" applyFont="1" applyFill="1" applyBorder="1" applyAlignment="1">
      <alignment horizontal="center"/>
    </xf>
    <xf numFmtId="0" fontId="29" fillId="10" borderId="4" xfId="4" applyFont="1" applyFill="1" applyBorder="1" applyAlignment="1">
      <alignment horizontal="center" vertical="center"/>
    </xf>
    <xf numFmtId="0" fontId="29" fillId="10" borderId="0" xfId="4" applyFont="1" applyFill="1" applyAlignment="1">
      <alignment horizontal="center" vertical="center"/>
    </xf>
    <xf numFmtId="0" fontId="29" fillId="10" borderId="5" xfId="4" applyFont="1" applyFill="1" applyBorder="1" applyAlignment="1">
      <alignment horizontal="center" vertical="center"/>
    </xf>
    <xf numFmtId="166" fontId="43" fillId="10" borderId="4" xfId="7" applyFont="1" applyFill="1" applyBorder="1" applyAlignment="1" applyProtection="1">
      <alignment horizontal="right"/>
      <protection locked="0"/>
    </xf>
    <xf numFmtId="166" fontId="43" fillId="10" borderId="0" xfId="7" applyFont="1" applyFill="1" applyBorder="1" applyAlignment="1" applyProtection="1">
      <alignment horizontal="right"/>
      <protection locked="0"/>
    </xf>
    <xf numFmtId="166" fontId="43" fillId="10" borderId="5" xfId="7" applyFont="1" applyFill="1" applyBorder="1" applyAlignment="1" applyProtection="1">
      <alignment horizontal="right"/>
      <protection locked="0"/>
    </xf>
    <xf numFmtId="0" fontId="37" fillId="7" borderId="4" xfId="6" applyFill="1" applyBorder="1" applyAlignment="1">
      <alignment horizontal="center" vertical="center"/>
    </xf>
    <xf numFmtId="0" fontId="37" fillId="7" borderId="0" xfId="6" applyFill="1" applyAlignment="1">
      <alignment horizontal="center" vertical="center"/>
    </xf>
    <xf numFmtId="0" fontId="37" fillId="7" borderId="5" xfId="6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wrapText="1"/>
    </xf>
    <xf numFmtId="0" fontId="0" fillId="11" borderId="3" xfId="0" applyFill="1" applyBorder="1"/>
    <xf numFmtId="0" fontId="4" fillId="11" borderId="3" xfId="0" applyFont="1" applyFill="1" applyBorder="1" applyAlignment="1">
      <alignment horizontal="left" vertical="top" wrapText="1"/>
    </xf>
    <xf numFmtId="0" fontId="6" fillId="11" borderId="3" xfId="0" applyFont="1" applyFill="1" applyBorder="1" applyAlignment="1">
      <alignment horizontal="right" vertical="top" wrapText="1"/>
    </xf>
    <xf numFmtId="0" fontId="5" fillId="11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1" fillId="3" borderId="6" xfId="0" applyFont="1" applyFill="1" applyBorder="1" applyAlignment="1">
      <alignment horizontal="left" vertical="top" wrapText="1"/>
    </xf>
    <xf numFmtId="0" fontId="21" fillId="3" borderId="16" xfId="0" applyFont="1" applyFill="1" applyBorder="1" applyAlignment="1">
      <alignment horizontal="left" vertical="top" wrapText="1"/>
    </xf>
    <xf numFmtId="0" fontId="21" fillId="3" borderId="7" xfId="0" applyFont="1" applyFill="1" applyBorder="1" applyAlignment="1">
      <alignment horizontal="left" vertical="top" wrapText="1"/>
    </xf>
    <xf numFmtId="10" fontId="21" fillId="3" borderId="6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34" fillId="0" borderId="1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4" xfId="0" applyFont="1" applyBorder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4" fillId="0" borderId="5" xfId="0" applyFont="1" applyBorder="1" applyAlignment="1">
      <alignment horizontal="center" vertical="top"/>
    </xf>
    <xf numFmtId="0" fontId="34" fillId="0" borderId="6" xfId="0" applyFont="1" applyBorder="1" applyAlignment="1">
      <alignment horizontal="center" vertical="top"/>
    </xf>
    <xf numFmtId="0" fontId="34" fillId="0" borderId="16" xfId="0" applyFont="1" applyBorder="1" applyAlignment="1">
      <alignment horizontal="center" vertical="top"/>
    </xf>
    <xf numFmtId="0" fontId="34" fillId="0" borderId="7" xfId="0" applyFont="1" applyBorder="1" applyAlignment="1">
      <alignment horizontal="center" vertical="top"/>
    </xf>
    <xf numFmtId="0" fontId="29" fillId="0" borderId="3" xfId="0" applyFont="1" applyBorder="1" applyAlignment="1">
      <alignment horizontal="left" vertical="top"/>
    </xf>
    <xf numFmtId="2" fontId="29" fillId="0" borderId="20" xfId="0" applyNumberFormat="1" applyFont="1" applyBorder="1" applyAlignment="1">
      <alignment horizontal="left" vertical="top"/>
    </xf>
    <xf numFmtId="2" fontId="29" fillId="0" borderId="8" xfId="0" applyNumberFormat="1" applyFont="1" applyBorder="1" applyAlignment="1">
      <alignment horizontal="left" vertical="top"/>
    </xf>
    <xf numFmtId="2" fontId="29" fillId="0" borderId="19" xfId="0" applyNumberFormat="1" applyFont="1" applyBorder="1" applyAlignment="1">
      <alignment horizontal="left" vertical="top"/>
    </xf>
    <xf numFmtId="0" fontId="35" fillId="5" borderId="20" xfId="0" applyFont="1" applyFill="1" applyBorder="1" applyAlignment="1">
      <alignment horizontal="center" vertical="center"/>
    </xf>
    <xf numFmtId="0" fontId="35" fillId="5" borderId="19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left" vertical="top" wrapText="1"/>
    </xf>
    <xf numFmtId="0" fontId="21" fillId="4" borderId="5" xfId="0" applyFont="1" applyFill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vertical="top" wrapText="1"/>
    </xf>
    <xf numFmtId="0" fontId="21" fillId="4" borderId="7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center" vertical="top" wrapText="1"/>
    </xf>
    <xf numFmtId="0" fontId="21" fillId="4" borderId="5" xfId="0" applyFont="1" applyFill="1" applyBorder="1" applyAlignment="1">
      <alignment horizontal="center" vertical="top" wrapText="1"/>
    </xf>
    <xf numFmtId="0" fontId="21" fillId="4" borderId="6" xfId="0" applyFont="1" applyFill="1" applyBorder="1" applyAlignment="1">
      <alignment horizontal="center" vertical="top" wrapText="1"/>
    </xf>
    <xf numFmtId="0" fontId="21" fillId="4" borderId="7" xfId="0" applyFont="1" applyFill="1" applyBorder="1" applyAlignment="1">
      <alignment horizontal="center" vertical="top" wrapText="1"/>
    </xf>
    <xf numFmtId="0" fontId="35" fillId="5" borderId="3" xfId="0" applyFont="1" applyFill="1" applyBorder="1" applyAlignment="1">
      <alignment horizontal="center" wrapText="1"/>
    </xf>
    <xf numFmtId="0" fontId="35" fillId="5" borderId="17" xfId="0" applyFont="1" applyFill="1" applyBorder="1" applyAlignment="1">
      <alignment horizontal="center" vertical="center" wrapText="1"/>
    </xf>
    <xf numFmtId="0" fontId="35" fillId="5" borderId="18" xfId="0" applyFont="1" applyFill="1" applyBorder="1" applyAlignment="1">
      <alignment horizontal="center" vertical="center" wrapText="1"/>
    </xf>
    <xf numFmtId="0" fontId="35" fillId="5" borderId="3" xfId="0" applyFont="1" applyFill="1" applyBorder="1" applyAlignment="1">
      <alignment horizontal="center" vertical="center" wrapText="1"/>
    </xf>
    <xf numFmtId="43" fontId="55" fillId="0" borderId="1" xfId="1" applyFont="1" applyBorder="1" applyAlignment="1">
      <alignment horizontal="center"/>
    </xf>
    <xf numFmtId="43" fontId="55" fillId="0" borderId="15" xfId="1" applyFont="1" applyBorder="1" applyAlignment="1">
      <alignment horizontal="center"/>
    </xf>
    <xf numFmtId="43" fontId="55" fillId="0" borderId="2" xfId="1" applyFont="1" applyBorder="1" applyAlignment="1">
      <alignment horizontal="center"/>
    </xf>
    <xf numFmtId="43" fontId="55" fillId="0" borderId="4" xfId="1" applyFont="1" applyBorder="1" applyAlignment="1">
      <alignment horizontal="center"/>
    </xf>
    <xf numFmtId="43" fontId="55" fillId="0" borderId="0" xfId="1" applyFont="1" applyBorder="1" applyAlignment="1">
      <alignment horizontal="center"/>
    </xf>
    <xf numFmtId="43" fontId="55" fillId="0" borderId="5" xfId="1" applyFont="1" applyBorder="1" applyAlignment="1">
      <alignment horizontal="center"/>
    </xf>
    <xf numFmtId="43" fontId="55" fillId="0" borderId="4" xfId="1" applyFont="1" applyBorder="1" applyAlignment="1">
      <alignment horizontal="center" vertical="top"/>
    </xf>
    <xf numFmtId="43" fontId="55" fillId="0" borderId="0" xfId="1" applyFont="1" applyBorder="1" applyAlignment="1">
      <alignment horizontal="center" vertical="top"/>
    </xf>
    <xf numFmtId="43" fontId="55" fillId="0" borderId="5" xfId="1" applyFont="1" applyBorder="1" applyAlignment="1">
      <alignment horizontal="center" vertical="top"/>
    </xf>
    <xf numFmtId="43" fontId="55" fillId="0" borderId="6" xfId="1" applyFont="1" applyBorder="1" applyAlignment="1">
      <alignment horizontal="center" vertical="top"/>
    </xf>
    <xf numFmtId="43" fontId="55" fillId="0" borderId="16" xfId="1" applyFont="1" applyBorder="1" applyAlignment="1">
      <alignment horizontal="center" vertical="top"/>
    </xf>
    <xf numFmtId="43" fontId="55" fillId="0" borderId="7" xfId="1" applyFont="1" applyBorder="1" applyAlignment="1">
      <alignment horizontal="center" vertical="top"/>
    </xf>
    <xf numFmtId="0" fontId="26" fillId="0" borderId="1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9" fontId="26" fillId="8" borderId="3" xfId="3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1" fillId="8" borderId="11" xfId="0" applyFont="1" applyFill="1" applyBorder="1" applyAlignment="1">
      <alignment horizontal="right" vertical="center" wrapText="1"/>
    </xf>
    <xf numFmtId="0" fontId="31" fillId="8" borderId="12" xfId="0" applyFont="1" applyFill="1" applyBorder="1" applyAlignment="1">
      <alignment horizontal="right" vertical="center" wrapText="1"/>
    </xf>
    <xf numFmtId="10" fontId="31" fillId="8" borderId="10" xfId="3" applyNumberFormat="1" applyFont="1" applyFill="1" applyBorder="1" applyAlignment="1">
      <alignment horizontal="right" vertical="center"/>
    </xf>
    <xf numFmtId="10" fontId="31" fillId="8" borderId="12" xfId="3" applyNumberFormat="1" applyFont="1" applyFill="1" applyBorder="1" applyAlignment="1">
      <alignment horizontal="right" vertical="center"/>
    </xf>
    <xf numFmtId="10" fontId="31" fillId="8" borderId="13" xfId="3" applyNumberFormat="1" applyFont="1" applyFill="1" applyBorder="1" applyAlignment="1">
      <alignment horizontal="right" vertical="center"/>
    </xf>
    <xf numFmtId="10" fontId="31" fillId="8" borderId="14" xfId="3" applyNumberFormat="1" applyFont="1" applyFill="1" applyBorder="1" applyAlignment="1">
      <alignment horizontal="right" vertical="center"/>
    </xf>
    <xf numFmtId="0" fontId="53" fillId="5" borderId="3" xfId="11" applyFont="1" applyFill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vertical="top"/>
    </xf>
    <xf numFmtId="2" fontId="29" fillId="0" borderId="20" xfId="0" applyNumberFormat="1" applyFont="1" applyBorder="1" applyAlignment="1">
      <alignment horizontal="center" vertical="top"/>
    </xf>
    <xf numFmtId="2" fontId="29" fillId="0" borderId="19" xfId="0" applyNumberFormat="1" applyFont="1" applyBorder="1" applyAlignment="1">
      <alignment horizontal="center" vertical="top"/>
    </xf>
    <xf numFmtId="0" fontId="45" fillId="0" borderId="3" xfId="0" applyFont="1" applyBorder="1" applyAlignment="1">
      <alignment horizontal="left" vertical="top"/>
    </xf>
    <xf numFmtId="2" fontId="29" fillId="0" borderId="3" xfId="0" applyNumberFormat="1" applyFont="1" applyBorder="1" applyAlignment="1">
      <alignment horizontal="center" vertical="top"/>
    </xf>
  </cellXfs>
  <cellStyles count="13">
    <cellStyle name="Moeda" xfId="2" builtinId="4"/>
    <cellStyle name="Normal" xfId="0" builtinId="0"/>
    <cellStyle name="Normal 12" xfId="10" xr:uid="{00000000-0005-0000-0000-000002000000}"/>
    <cellStyle name="Normal 2" xfId="4" xr:uid="{00000000-0005-0000-0000-000003000000}"/>
    <cellStyle name="Normal 2 10" xfId="6" xr:uid="{00000000-0005-0000-0000-000004000000}"/>
    <cellStyle name="Normal 3" xfId="11" xr:uid="{00000000-0005-0000-0000-000005000000}"/>
    <cellStyle name="Porcentagem" xfId="3" builtinId="5"/>
    <cellStyle name="Porcentagem 2" xfId="5" xr:uid="{00000000-0005-0000-0000-000007000000}"/>
    <cellStyle name="Porcentagem 3" xfId="8" xr:uid="{00000000-0005-0000-0000-000008000000}"/>
    <cellStyle name="Porcentagem 4" xfId="12" xr:uid="{00000000-0005-0000-0000-000009000000}"/>
    <cellStyle name="Vírgula" xfId="1" builtinId="3"/>
    <cellStyle name="Vírgula 4" xfId="7" xr:uid="{00000000-0005-0000-0000-00000B000000}"/>
    <cellStyle name="Vírgula 4 2" xfId="9" xr:uid="{00000000-0005-0000-0000-00000C000000}"/>
  </cellStyles>
  <dxfs count="60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Curva</a:t>
            </a:r>
            <a:r>
              <a:rPr lang="pt-BR" baseline="0"/>
              <a:t> S - Previsto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CurvaS!$B$27</c:f>
              <c:strCache>
                <c:ptCount val="1"/>
                <c:pt idx="0">
                  <c:v>Financeiro Mensal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CurvaS!$E$27:$G$27</c:f>
              <c:numCache>
                <c:formatCode>_("R$"* #,##0.00_);_("R$"* \(#,##0.00\);_("R$"* "-"??_);_(@_)</c:formatCode>
                <c:ptCount val="3"/>
                <c:pt idx="0">
                  <c:v>117488.792955</c:v>
                </c:pt>
                <c:pt idx="1">
                  <c:v>204193.73235499999</c:v>
                </c:pt>
                <c:pt idx="2">
                  <c:v>180127.92969000002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5-4DF4-9A01-6270C037F25F}"/>
            </c:ext>
          </c:extLst>
        </c:ser>
        <c:ser>
          <c:idx val="1"/>
          <c:order val="1"/>
          <c:tx>
            <c:strRef>
              <c:f>CurvaS!$B$29</c:f>
              <c:strCache>
                <c:ptCount val="1"/>
                <c:pt idx="0">
                  <c:v>Financeiro Acumulado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CurvaS!$E$29:$G$29</c:f>
              <c:numCache>
                <c:formatCode>_("R$"* #,##0.00_);_("R$"* \(#,##0.00\);_("R$"* "-"??_);_(@_)</c:formatCode>
                <c:ptCount val="3"/>
                <c:pt idx="0">
                  <c:v>117488.792955</c:v>
                </c:pt>
                <c:pt idx="1">
                  <c:v>321682.52531</c:v>
                </c:pt>
                <c:pt idx="2">
                  <c:v>501810.45500000002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5-4DF4-9A01-6270C037F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64880"/>
        <c:axId val="333663632"/>
      </c:lineChart>
      <c:catAx>
        <c:axId val="333664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3663632"/>
        <c:crosses val="autoZero"/>
        <c:auto val="1"/>
        <c:lblAlgn val="ctr"/>
        <c:lblOffset val="100"/>
        <c:noMultiLvlLbl val="0"/>
      </c:catAx>
      <c:valAx>
        <c:axId val="33366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valores</a:t>
                </a:r>
                <a:r>
                  <a:rPr lang="pt-BR" baseline="0"/>
                  <a:t> R$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366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152400</xdr:rowOff>
    </xdr:from>
    <xdr:to>
      <xdr:col>4</xdr:col>
      <xdr:colOff>180975</xdr:colOff>
      <xdr:row>7</xdr:row>
      <xdr:rowOff>85725</xdr:rowOff>
    </xdr:to>
    <xdr:pic>
      <xdr:nvPicPr>
        <xdr:cNvPr id="2" name="Picture 1288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52400"/>
          <a:ext cx="10382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</xdr:row>
      <xdr:rowOff>9525</xdr:rowOff>
    </xdr:from>
    <xdr:to>
      <xdr:col>6</xdr:col>
      <xdr:colOff>542925</xdr:colOff>
      <xdr:row>7</xdr:row>
      <xdr:rowOff>95250</xdr:rowOff>
    </xdr:to>
    <xdr:pic>
      <xdr:nvPicPr>
        <xdr:cNvPr id="3" name="Imagem 4" descr="SEINF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6" t="4494" r="3076" b="4494"/>
        <a:stretch>
          <a:fillRect/>
        </a:stretch>
      </xdr:blipFill>
      <xdr:spPr bwMode="auto">
        <a:xfrm>
          <a:off x="2895600" y="171450"/>
          <a:ext cx="17145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3335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95249</xdr:rowOff>
    </xdr:from>
    <xdr:to>
      <xdr:col>1</xdr:col>
      <xdr:colOff>903110</xdr:colOff>
      <xdr:row>4</xdr:row>
      <xdr:rowOff>169333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475" y="95249"/>
          <a:ext cx="776110" cy="817034"/>
        </a:xfrm>
        <a:prstGeom prst="rect">
          <a:avLst/>
        </a:prstGeom>
      </xdr:spPr>
    </xdr:pic>
    <xdr:clientData/>
  </xdr:twoCellAnchor>
  <xdr:twoCellAnchor editAs="oneCell">
    <xdr:from>
      <xdr:col>3</xdr:col>
      <xdr:colOff>720619</xdr:colOff>
      <xdr:row>1</xdr:row>
      <xdr:rowOff>105831</xdr:rowOff>
    </xdr:from>
    <xdr:to>
      <xdr:col>4</xdr:col>
      <xdr:colOff>565709</xdr:colOff>
      <xdr:row>4</xdr:row>
      <xdr:rowOff>190500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2919" y="105831"/>
          <a:ext cx="1153190" cy="82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73138</xdr:colOff>
      <xdr:row>1</xdr:row>
      <xdr:rowOff>124846</xdr:rowOff>
    </xdr:from>
    <xdr:to>
      <xdr:col>1</xdr:col>
      <xdr:colOff>598425</xdr:colOff>
      <xdr:row>4</xdr:row>
      <xdr:rowOff>104775</xdr:rowOff>
    </xdr:to>
    <xdr:pic>
      <xdr:nvPicPr>
        <xdr:cNvPr id="2" name="Picture 1288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38" y="305821"/>
          <a:ext cx="525287" cy="446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4972050</xdr:colOff>
      <xdr:row>1</xdr:row>
      <xdr:rowOff>47625</xdr:rowOff>
    </xdr:from>
    <xdr:to>
      <xdr:col>2</xdr:col>
      <xdr:colOff>5686425</xdr:colOff>
      <xdr:row>4</xdr:row>
      <xdr:rowOff>95250</xdr:rowOff>
    </xdr:to>
    <xdr:pic>
      <xdr:nvPicPr>
        <xdr:cNvPr id="3" name="Imagem 4" descr="SEINFR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6" t="4494" r="3076" b="4494"/>
        <a:stretch>
          <a:fillRect/>
        </a:stretch>
      </xdr:blipFill>
      <xdr:spPr bwMode="auto">
        <a:xfrm>
          <a:off x="5305425" y="47625"/>
          <a:ext cx="7143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561975</xdr:colOff>
      <xdr:row>1</xdr:row>
      <xdr:rowOff>123825</xdr:rowOff>
    </xdr:from>
    <xdr:to>
      <xdr:col>3</xdr:col>
      <xdr:colOff>1153338</xdr:colOff>
      <xdr:row>4</xdr:row>
      <xdr:rowOff>77760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9695959-47DD-4545-9FAE-AD32E50AD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95925" y="304800"/>
          <a:ext cx="591363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714374</xdr:colOff>
      <xdr:row>7</xdr:row>
      <xdr:rowOff>71437</xdr:rowOff>
    </xdr:from>
    <xdr:to>
      <xdr:col>6</xdr:col>
      <xdr:colOff>542925</xdr:colOff>
      <xdr:row>21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293755</xdr:colOff>
      <xdr:row>1</xdr:row>
      <xdr:rowOff>187523</xdr:rowOff>
    </xdr:from>
    <xdr:to>
      <xdr:col>1</xdr:col>
      <xdr:colOff>1101229</xdr:colOff>
      <xdr:row>4</xdr:row>
      <xdr:rowOff>142874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755" y="368498"/>
          <a:ext cx="807474" cy="8316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127000</xdr:rowOff>
    </xdr:from>
    <xdr:to>
      <xdr:col>1</xdr:col>
      <xdr:colOff>674689</xdr:colOff>
      <xdr:row>3</xdr:row>
      <xdr:rowOff>100047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127000"/>
          <a:ext cx="531814" cy="520735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111124</xdr:colOff>
      <xdr:row>0</xdr:row>
      <xdr:rowOff>113769</xdr:rowOff>
    </xdr:from>
    <xdr:to>
      <xdr:col>6</xdr:col>
      <xdr:colOff>325438</xdr:colOff>
      <xdr:row>3</xdr:row>
      <xdr:rowOff>115028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1249" y="113769"/>
          <a:ext cx="833439" cy="5489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87312</xdr:colOff>
      <xdr:row>0</xdr:row>
      <xdr:rowOff>95250</xdr:rowOff>
    </xdr:from>
    <xdr:to>
      <xdr:col>1</xdr:col>
      <xdr:colOff>619126</xdr:colOff>
      <xdr:row>3</xdr:row>
      <xdr:rowOff>125447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937" y="95250"/>
          <a:ext cx="531814" cy="577885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0</xdr:row>
      <xdr:rowOff>58207</xdr:rowOff>
    </xdr:from>
    <xdr:to>
      <xdr:col>7</xdr:col>
      <xdr:colOff>369888</xdr:colOff>
      <xdr:row>3</xdr:row>
      <xdr:rowOff>101302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0" y="58207"/>
          <a:ext cx="782638" cy="5907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G5%20arquivos\Arq%20&amp;%20Eng\2010\UFG\BIODIGESTIBILIDADE\AR%20CONDICIONADO\HVAC_OES_042_11_LAB_BIODIGESTIBILIDADE_PLANILHA_OR&#199;AMENTARIA_28_09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r.%20Projetos\Users\Public\hva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)%20UFG\5-SEGURAN&#199;A\DIO-3-MARCELLUS\Downloads\OR&#199;_Aldeia%20Intercultural_REV01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Obras%20P&#250;blico/Paulo%20R.%20Cotrim/Or&#231;amentos/2023/IMPERMEABILIZA&#199;&#213;ES/2022/CAMPUS%20SAMAMBAIA/CEU%20V/OR&#199;AMENTO%20CEU%20V%20-%20PASSARELA%20E%20ACESSIBILIDADE%20DO%20CAL&#199;AMENTO%20(1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ARIA COMPLETA"/>
      <sheetName val="REDE FRIGORIGENA INTERNA"/>
      <sheetName val="REDE FRIGORIGENA EXTERNA"/>
      <sheetName val="INSUMOS"/>
    </sheetNames>
    <sheetDataSet>
      <sheetData sheetId="0" refreshError="1"/>
      <sheetData sheetId="1" refreshError="1"/>
      <sheetData sheetId="2" refreshError="1"/>
      <sheetData sheetId="3" refreshError="1">
        <row r="12">
          <cell r="C12">
            <v>0.1</v>
          </cell>
        </row>
        <row r="14">
          <cell r="C14">
            <v>0.1</v>
          </cell>
        </row>
        <row r="20">
          <cell r="C20">
            <v>12.5</v>
          </cell>
        </row>
        <row r="56">
          <cell r="C56">
            <v>2.0116000000000001</v>
          </cell>
        </row>
        <row r="61">
          <cell r="C61">
            <v>3.5987666666666667</v>
          </cell>
        </row>
        <row r="66">
          <cell r="C66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ARIA COMPLETA"/>
      <sheetName val="REDE FRIGORIGENA INTERNA"/>
      <sheetName val="REDE FRIGORIGENA EXTERNA"/>
      <sheetName val="INSUMOS"/>
    </sheetNames>
    <sheetDataSet>
      <sheetData sheetId="0" refreshError="1"/>
      <sheetData sheetId="1"/>
      <sheetData sheetId="2" refreshError="1"/>
      <sheetData sheetId="3" refreshError="1">
        <row r="66">
          <cell r="C66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 OBRA"/>
      <sheetName val="ORÇ_ESTIMATIVO"/>
      <sheetName val="ELET."/>
      <sheetName val="RESUMO"/>
      <sheetName val="ABC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APA - ART"/>
      <sheetName val="CAPA - PROJETOS"/>
      <sheetName val="CAPA - ESPECIFICACAO"/>
      <sheetName val="CAPA - DECLARACAO"/>
      <sheetName val="DECLARACAO"/>
      <sheetName val="CAPA - BDI"/>
      <sheetName val="BDI"/>
      <sheetName val="CAPA - ORCAMENTO"/>
      <sheetName val="ORCAMENTO"/>
      <sheetName val="COMP PAULO"/>
      <sheetName val="SINAPI"/>
      <sheetName val="CALCULO DE AÇO"/>
      <sheetName val="CAPA - CRONOGRAMA"/>
      <sheetName val="CRONOGRAMA"/>
      <sheetName val="GOINF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52"/>
  <sheetViews>
    <sheetView topLeftCell="A22" zoomScaleNormal="100" workbookViewId="0">
      <selection activeCell="A32" sqref="A32"/>
    </sheetView>
  </sheetViews>
  <sheetFormatPr defaultRowHeight="12.75" x14ac:dyDescent="0.2"/>
  <cols>
    <col min="1" max="1" width="9" style="63"/>
    <col min="2" max="2" width="9.125" style="63" bestFit="1" customWidth="1"/>
    <col min="3" max="3" width="9" style="63"/>
    <col min="4" max="4" width="8.25" style="63" bestFit="1" customWidth="1"/>
    <col min="5" max="5" width="9" style="63"/>
    <col min="6" max="10" width="6.875" style="63" customWidth="1"/>
    <col min="11" max="16384" width="9" style="63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62"/>
    </row>
    <row r="2" spans="1:10" x14ac:dyDescent="0.2">
      <c r="A2" s="64"/>
      <c r="J2" s="65"/>
    </row>
    <row r="3" spans="1:10" x14ac:dyDescent="0.2">
      <c r="A3" s="64"/>
      <c r="J3" s="65"/>
    </row>
    <row r="4" spans="1:10" x14ac:dyDescent="0.2">
      <c r="A4" s="64"/>
      <c r="J4" s="65"/>
    </row>
    <row r="5" spans="1:10" x14ac:dyDescent="0.2">
      <c r="A5" s="64"/>
      <c r="J5" s="65"/>
    </row>
    <row r="6" spans="1:10" x14ac:dyDescent="0.2">
      <c r="A6" s="64"/>
      <c r="J6" s="65"/>
    </row>
    <row r="7" spans="1:10" x14ac:dyDescent="0.2">
      <c r="A7" s="64"/>
      <c r="J7" s="65"/>
    </row>
    <row r="8" spans="1:10" x14ac:dyDescent="0.2">
      <c r="A8" s="64"/>
      <c r="J8" s="65"/>
    </row>
    <row r="9" spans="1:10" x14ac:dyDescent="0.2">
      <c r="A9" s="64"/>
      <c r="J9" s="65"/>
    </row>
    <row r="10" spans="1:10" x14ac:dyDescent="0.2">
      <c r="A10" s="64"/>
      <c r="J10" s="65"/>
    </row>
    <row r="11" spans="1:10" ht="21" x14ac:dyDescent="0.25">
      <c r="A11" s="180" t="s">
        <v>210</v>
      </c>
      <c r="B11" s="181"/>
      <c r="C11" s="181"/>
      <c r="D11" s="181"/>
      <c r="E11" s="181"/>
      <c r="F11" s="181"/>
      <c r="G11" s="181"/>
      <c r="H11" s="181"/>
      <c r="I11" s="181"/>
      <c r="J11" s="182"/>
    </row>
    <row r="12" spans="1:10" ht="15.75" x14ac:dyDescent="0.25">
      <c r="A12" s="183"/>
      <c r="B12" s="184"/>
      <c r="C12" s="184"/>
      <c r="D12" s="184"/>
      <c r="E12" s="184"/>
      <c r="F12" s="184"/>
      <c r="G12" s="184"/>
      <c r="H12" s="184"/>
      <c r="I12" s="184"/>
      <c r="J12" s="185"/>
    </row>
    <row r="13" spans="1:10" x14ac:dyDescent="0.2">
      <c r="A13" s="64"/>
      <c r="J13" s="65"/>
    </row>
    <row r="14" spans="1:10" ht="14.25" x14ac:dyDescent="0.2">
      <c r="A14" s="66"/>
      <c r="B14" s="67"/>
      <c r="C14" s="67"/>
      <c r="D14" s="67"/>
      <c r="E14" s="67"/>
      <c r="F14" s="67"/>
      <c r="G14" s="67"/>
      <c r="H14" s="67"/>
      <c r="I14" s="67"/>
      <c r="J14" s="68"/>
    </row>
    <row r="15" spans="1:10" ht="15" x14ac:dyDescent="0.2">
      <c r="A15" s="186" t="s">
        <v>211</v>
      </c>
      <c r="B15" s="187"/>
      <c r="C15" s="187"/>
      <c r="D15" s="187"/>
      <c r="E15" s="67"/>
      <c r="F15" s="67"/>
      <c r="G15" s="187"/>
      <c r="H15" s="187"/>
      <c r="I15" s="187"/>
      <c r="J15" s="188"/>
    </row>
    <row r="16" spans="1:10" ht="14.25" x14ac:dyDescent="0.2">
      <c r="A16" s="66" t="s">
        <v>212</v>
      </c>
      <c r="B16" s="67"/>
      <c r="C16" s="67"/>
      <c r="D16" s="69">
        <v>0.03</v>
      </c>
      <c r="E16" s="67" t="s">
        <v>213</v>
      </c>
      <c r="F16" s="67"/>
      <c r="G16" s="67"/>
      <c r="H16" s="67"/>
      <c r="I16" s="67"/>
      <c r="J16" s="70"/>
    </row>
    <row r="17" spans="1:10" ht="14.25" x14ac:dyDescent="0.2">
      <c r="A17" s="66" t="s">
        <v>214</v>
      </c>
      <c r="B17" s="67"/>
      <c r="C17" s="67"/>
      <c r="D17" s="69">
        <v>1.3899999999999999E-2</v>
      </c>
      <c r="E17" s="67" t="s">
        <v>215</v>
      </c>
      <c r="F17" s="67"/>
      <c r="G17" s="67"/>
      <c r="H17" s="67"/>
      <c r="I17" s="67"/>
      <c r="J17" s="70"/>
    </row>
    <row r="18" spans="1:10" ht="14.25" x14ac:dyDescent="0.2">
      <c r="A18" s="66" t="s">
        <v>216</v>
      </c>
      <c r="B18" s="67"/>
      <c r="C18" s="67"/>
      <c r="D18" s="69">
        <v>1.77E-2</v>
      </c>
      <c r="E18" s="67" t="s">
        <v>217</v>
      </c>
      <c r="F18" s="67"/>
      <c r="G18" s="67"/>
      <c r="H18" s="67"/>
      <c r="I18" s="67"/>
      <c r="J18" s="70"/>
    </row>
    <row r="19" spans="1:10" ht="14.25" x14ac:dyDescent="0.2">
      <c r="A19" s="66" t="s">
        <v>218</v>
      </c>
      <c r="B19" s="67"/>
      <c r="C19" s="67"/>
      <c r="D19" s="69">
        <v>7.1599999999999997E-2</v>
      </c>
      <c r="E19" s="67" t="s">
        <v>219</v>
      </c>
      <c r="F19" s="67"/>
      <c r="G19" s="67"/>
      <c r="H19" s="67"/>
      <c r="I19" s="67"/>
      <c r="J19" s="70"/>
    </row>
    <row r="20" spans="1:10" ht="14.25" x14ac:dyDescent="0.2">
      <c r="A20" s="66" t="s">
        <v>220</v>
      </c>
      <c r="B20" s="67"/>
      <c r="C20" s="67"/>
      <c r="D20" s="69">
        <v>6.4999999999999997E-3</v>
      </c>
      <c r="E20" s="67" t="s">
        <v>221</v>
      </c>
      <c r="F20" s="67"/>
      <c r="G20" s="67"/>
      <c r="H20" s="67"/>
      <c r="I20" s="67"/>
      <c r="J20" s="70"/>
    </row>
    <row r="21" spans="1:10" ht="14.25" x14ac:dyDescent="0.2">
      <c r="A21" s="66" t="s">
        <v>222</v>
      </c>
      <c r="B21" s="67"/>
      <c r="C21" s="67"/>
      <c r="D21" s="69">
        <v>0.03</v>
      </c>
      <c r="E21" s="67" t="s">
        <v>221</v>
      </c>
      <c r="F21" s="67"/>
      <c r="G21" s="67"/>
      <c r="H21" s="67"/>
      <c r="I21" s="67"/>
      <c r="J21" s="70"/>
    </row>
    <row r="22" spans="1:10" ht="14.25" x14ac:dyDescent="0.2">
      <c r="A22" s="71" t="s">
        <v>223</v>
      </c>
      <c r="D22" s="69">
        <v>0.02</v>
      </c>
      <c r="E22" s="67" t="s">
        <v>221</v>
      </c>
      <c r="G22" s="72"/>
      <c r="J22" s="70"/>
    </row>
    <row r="23" spans="1:10" x14ac:dyDescent="0.2">
      <c r="A23" s="73"/>
      <c r="B23" s="74"/>
      <c r="C23" s="75"/>
      <c r="D23" s="75"/>
      <c r="E23" s="75"/>
      <c r="F23" s="74"/>
      <c r="G23" s="74"/>
      <c r="J23" s="65"/>
    </row>
    <row r="24" spans="1:10" x14ac:dyDescent="0.2">
      <c r="A24" s="76" t="s">
        <v>224</v>
      </c>
      <c r="B24" s="74"/>
      <c r="C24" s="75"/>
      <c r="D24" s="75"/>
      <c r="E24" s="75"/>
      <c r="F24" s="74"/>
      <c r="G24" s="74"/>
      <c r="J24" s="65"/>
    </row>
    <row r="25" spans="1:10" x14ac:dyDescent="0.2">
      <c r="A25" s="73"/>
      <c r="B25" s="74"/>
      <c r="C25" s="75"/>
      <c r="D25" s="75"/>
      <c r="E25" s="75"/>
      <c r="F25" s="74"/>
      <c r="G25" s="74"/>
      <c r="J25" s="65"/>
    </row>
    <row r="26" spans="1:10" ht="14.25" x14ac:dyDescent="0.2">
      <c r="A26" s="66" t="s">
        <v>225</v>
      </c>
      <c r="B26" s="67" t="s">
        <v>226</v>
      </c>
      <c r="C26" s="67"/>
      <c r="D26" s="67"/>
      <c r="E26" s="67"/>
      <c r="F26" s="67"/>
      <c r="G26" s="67"/>
      <c r="H26" s="67"/>
      <c r="I26" s="67"/>
      <c r="J26" s="68"/>
    </row>
    <row r="27" spans="1:10" ht="14.25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8"/>
    </row>
    <row r="28" spans="1:10" ht="15" x14ac:dyDescent="0.2">
      <c r="A28" s="77" t="s">
        <v>225</v>
      </c>
      <c r="B28" s="78">
        <f>((((1+D16)*(1+D17)*(1+D18)*(1+D19))/(1-(SUM(D20:D22))))-1)</f>
        <v>0.20709909053570774</v>
      </c>
      <c r="C28" s="67"/>
      <c r="D28" s="67"/>
      <c r="E28" s="79"/>
      <c r="F28" s="67"/>
      <c r="G28" s="67"/>
      <c r="H28" s="67"/>
      <c r="I28" s="67"/>
      <c r="J28" s="68"/>
    </row>
    <row r="29" spans="1:10" x14ac:dyDescent="0.2">
      <c r="A29" s="73"/>
      <c r="B29" s="74"/>
      <c r="C29" s="75"/>
      <c r="D29" s="75"/>
      <c r="E29" s="75"/>
      <c r="F29" s="74"/>
      <c r="G29" s="74"/>
      <c r="J29" s="65"/>
    </row>
    <row r="30" spans="1:10" x14ac:dyDescent="0.2">
      <c r="A30" s="73"/>
      <c r="B30" s="74"/>
      <c r="C30" s="75"/>
      <c r="D30" s="75"/>
      <c r="E30" s="75"/>
      <c r="F30" s="74"/>
      <c r="G30" s="74"/>
      <c r="J30" s="65"/>
    </row>
    <row r="31" spans="1:10" x14ac:dyDescent="0.2">
      <c r="A31" s="189" t="s">
        <v>409</v>
      </c>
      <c r="B31" s="190"/>
      <c r="C31" s="190"/>
      <c r="D31" s="190"/>
      <c r="E31" s="190"/>
      <c r="F31" s="190"/>
      <c r="G31" s="190"/>
      <c r="H31" s="190"/>
      <c r="I31" s="190"/>
      <c r="J31" s="191"/>
    </row>
    <row r="32" spans="1:10" x14ac:dyDescent="0.2">
      <c r="A32" s="73"/>
      <c r="B32" s="74"/>
      <c r="C32" s="75"/>
      <c r="D32" s="75"/>
      <c r="E32" s="75"/>
      <c r="F32" s="74"/>
      <c r="G32" s="74"/>
      <c r="J32" s="65"/>
    </row>
    <row r="33" spans="1:10" x14ac:dyDescent="0.2">
      <c r="A33" s="73"/>
      <c r="B33" s="74"/>
      <c r="C33" s="75"/>
      <c r="D33" s="75"/>
      <c r="E33" s="75"/>
      <c r="F33" s="74"/>
      <c r="G33" s="74"/>
      <c r="J33" s="65"/>
    </row>
    <row r="34" spans="1:10" x14ac:dyDescent="0.2">
      <c r="A34" s="73"/>
      <c r="B34" s="74"/>
      <c r="C34" s="75"/>
      <c r="D34" s="75"/>
      <c r="E34" s="75"/>
      <c r="F34" s="74"/>
      <c r="G34" s="74"/>
      <c r="J34" s="65"/>
    </row>
    <row r="35" spans="1:10" x14ac:dyDescent="0.2">
      <c r="A35" s="192" t="s">
        <v>227</v>
      </c>
      <c r="B35" s="193"/>
      <c r="C35" s="193"/>
      <c r="D35" s="193"/>
      <c r="E35" s="193"/>
      <c r="F35" s="193"/>
      <c r="G35" s="193"/>
      <c r="H35" s="193"/>
      <c r="I35" s="193"/>
      <c r="J35" s="194"/>
    </row>
    <row r="36" spans="1:10" x14ac:dyDescent="0.2">
      <c r="A36" s="174" t="s">
        <v>228</v>
      </c>
      <c r="B36" s="175"/>
      <c r="C36" s="175"/>
      <c r="D36" s="175"/>
      <c r="E36" s="175"/>
      <c r="F36" s="175"/>
      <c r="G36" s="175"/>
      <c r="H36" s="175"/>
      <c r="I36" s="175"/>
      <c r="J36" s="176"/>
    </row>
    <row r="37" spans="1:10" x14ac:dyDescent="0.2">
      <c r="A37" s="177" t="s">
        <v>229</v>
      </c>
      <c r="B37" s="178"/>
      <c r="C37" s="178"/>
      <c r="D37" s="178"/>
      <c r="E37" s="178"/>
      <c r="F37" s="178"/>
      <c r="G37" s="178"/>
      <c r="H37" s="178"/>
      <c r="I37" s="178"/>
      <c r="J37" s="179"/>
    </row>
    <row r="38" spans="1:10" x14ac:dyDescent="0.2">
      <c r="A38" s="80"/>
      <c r="B38" s="81"/>
      <c r="C38" s="81"/>
      <c r="D38" s="81"/>
      <c r="E38" s="81"/>
      <c r="F38" s="81"/>
      <c r="G38" s="81"/>
      <c r="H38" s="81"/>
      <c r="I38" s="81"/>
      <c r="J38" s="82"/>
    </row>
    <row r="39" spans="1:10" x14ac:dyDescent="0.2">
      <c r="A39" s="80"/>
      <c r="B39" s="81"/>
      <c r="C39" s="81"/>
      <c r="D39" s="81"/>
      <c r="E39" s="81"/>
      <c r="F39" s="81"/>
      <c r="G39" s="81"/>
      <c r="H39" s="81"/>
      <c r="I39" s="81"/>
      <c r="J39" s="82"/>
    </row>
    <row r="40" spans="1:10" x14ac:dyDescent="0.2">
      <c r="A40" s="80"/>
      <c r="B40" s="81"/>
      <c r="C40" s="81"/>
      <c r="D40" s="81"/>
      <c r="E40" s="81"/>
      <c r="F40" s="81"/>
      <c r="G40" s="81"/>
      <c r="H40" s="81"/>
      <c r="I40" s="81"/>
      <c r="J40" s="82"/>
    </row>
    <row r="41" spans="1:10" x14ac:dyDescent="0.2">
      <c r="A41" s="80"/>
      <c r="B41" s="81"/>
      <c r="C41" s="81"/>
      <c r="D41" s="81"/>
      <c r="E41" s="81"/>
      <c r="F41" s="81"/>
      <c r="G41" s="81"/>
      <c r="H41" s="81"/>
      <c r="I41" s="81"/>
      <c r="J41" s="82"/>
    </row>
    <row r="42" spans="1:10" x14ac:dyDescent="0.2">
      <c r="A42" s="177"/>
      <c r="B42" s="178"/>
      <c r="C42" s="178"/>
      <c r="D42" s="178"/>
      <c r="E42" s="178"/>
      <c r="F42" s="178"/>
      <c r="G42" s="178"/>
      <c r="H42" s="178"/>
      <c r="I42" s="178"/>
      <c r="J42" s="179"/>
    </row>
    <row r="43" spans="1:10" x14ac:dyDescent="0.2">
      <c r="A43" s="64"/>
      <c r="J43" s="65"/>
    </row>
    <row r="44" spans="1:10" x14ac:dyDescent="0.2">
      <c r="A44" s="64"/>
      <c r="J44" s="65"/>
    </row>
    <row r="45" spans="1:10" x14ac:dyDescent="0.2">
      <c r="A45" s="64"/>
      <c r="J45" s="65"/>
    </row>
    <row r="46" spans="1:10" x14ac:dyDescent="0.2">
      <c r="A46" s="64"/>
      <c r="J46" s="65"/>
    </row>
    <row r="47" spans="1:10" x14ac:dyDescent="0.2">
      <c r="A47" s="64"/>
      <c r="J47" s="65"/>
    </row>
    <row r="48" spans="1:10" x14ac:dyDescent="0.2">
      <c r="A48" s="64"/>
      <c r="J48" s="65"/>
    </row>
    <row r="49" spans="1:10" x14ac:dyDescent="0.2">
      <c r="A49" s="64"/>
      <c r="J49" s="65"/>
    </row>
    <row r="50" spans="1:10" x14ac:dyDescent="0.2">
      <c r="A50" s="64"/>
      <c r="J50" s="65"/>
    </row>
    <row r="51" spans="1:10" x14ac:dyDescent="0.2">
      <c r="A51" s="64"/>
      <c r="J51" s="65"/>
    </row>
    <row r="52" spans="1:10" x14ac:dyDescent="0.2">
      <c r="A52" s="83"/>
      <c r="B52" s="84"/>
      <c r="C52" s="84"/>
      <c r="D52" s="84"/>
      <c r="E52" s="84"/>
      <c r="F52" s="84"/>
      <c r="G52" s="84"/>
      <c r="H52" s="84"/>
      <c r="I52" s="84"/>
      <c r="J52" s="85"/>
    </row>
  </sheetData>
  <mergeCells count="9">
    <mergeCell ref="A36:J36"/>
    <mergeCell ref="A37:J37"/>
    <mergeCell ref="A42:J42"/>
    <mergeCell ref="A11:J11"/>
    <mergeCell ref="A12:J12"/>
    <mergeCell ref="A15:D15"/>
    <mergeCell ref="G15:J15"/>
    <mergeCell ref="A31:J31"/>
    <mergeCell ref="A35:J3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5"/>
  <sheetViews>
    <sheetView tabSelected="1" showOutlineSymbols="0" showWhiteSpace="0" topLeftCell="A84" zoomScale="90" zoomScaleNormal="90" workbookViewId="0">
      <selection activeCell="D95" sqref="D95"/>
    </sheetView>
  </sheetViews>
  <sheetFormatPr defaultRowHeight="14.25" x14ac:dyDescent="0.2"/>
  <cols>
    <col min="1" max="3" width="10" bestFit="1" customWidth="1"/>
    <col min="4" max="4" width="60" bestFit="1" customWidth="1"/>
    <col min="5" max="5" width="8.375" customWidth="1"/>
    <col min="6" max="10" width="10" customWidth="1"/>
    <col min="11" max="13" width="13.5" customWidth="1"/>
    <col min="14" max="14" width="10" bestFit="1" customWidth="1"/>
    <col min="16" max="16" width="11.375" bestFit="1" customWidth="1"/>
  </cols>
  <sheetData>
    <row r="1" spans="1:14" ht="15" x14ac:dyDescent="0.2">
      <c r="A1" s="152"/>
      <c r="B1" s="153"/>
      <c r="C1" s="153"/>
      <c r="D1" s="154" t="s">
        <v>0</v>
      </c>
      <c r="E1" s="200" t="s">
        <v>1</v>
      </c>
      <c r="F1" s="201"/>
      <c r="G1" s="202"/>
      <c r="H1" s="200" t="s">
        <v>2</v>
      </c>
      <c r="I1" s="201"/>
      <c r="J1" s="202"/>
      <c r="K1" s="200" t="s">
        <v>3</v>
      </c>
      <c r="L1" s="201"/>
      <c r="M1" s="201"/>
      <c r="N1" s="202"/>
    </row>
    <row r="2" spans="1:14" ht="108.75" customHeight="1" x14ac:dyDescent="0.2">
      <c r="A2" s="155"/>
      <c r="B2" s="156"/>
      <c r="C2" s="156"/>
      <c r="D2" s="157" t="s">
        <v>359</v>
      </c>
      <c r="E2" s="203" t="s">
        <v>361</v>
      </c>
      <c r="F2" s="204"/>
      <c r="G2" s="205"/>
      <c r="H2" s="206">
        <f>'BDI OBRA'!B28</f>
        <v>0.20709909053570774</v>
      </c>
      <c r="I2" s="204"/>
      <c r="J2" s="205"/>
      <c r="K2" s="203" t="s">
        <v>5</v>
      </c>
      <c r="L2" s="204"/>
      <c r="M2" s="204"/>
      <c r="N2" s="205"/>
    </row>
    <row r="3" spans="1:14" s="118" customForma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 t="s">
        <v>239</v>
      </c>
      <c r="L3" s="117" t="s">
        <v>362</v>
      </c>
      <c r="M3" s="117"/>
      <c r="N3" s="117"/>
    </row>
    <row r="4" spans="1:14" s="128" customFormat="1" ht="15" x14ac:dyDescent="0.25">
      <c r="A4" s="195" t="s">
        <v>6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4" s="128" customFormat="1" ht="15" customHeight="1" x14ac:dyDescent="0.2">
      <c r="A5" s="197" t="s">
        <v>7</v>
      </c>
      <c r="B5" s="198" t="s">
        <v>8</v>
      </c>
      <c r="C5" s="197" t="s">
        <v>9</v>
      </c>
      <c r="D5" s="197" t="s">
        <v>10</v>
      </c>
      <c r="E5" s="199" t="s">
        <v>11</v>
      </c>
      <c r="F5" s="198" t="s">
        <v>12</v>
      </c>
      <c r="G5" s="198" t="s">
        <v>13</v>
      </c>
      <c r="H5" s="199" t="s">
        <v>14</v>
      </c>
      <c r="I5" s="197"/>
      <c r="J5" s="197"/>
      <c r="K5" s="199" t="s">
        <v>15</v>
      </c>
      <c r="L5" s="197"/>
      <c r="M5" s="197"/>
      <c r="N5" s="198" t="s">
        <v>16</v>
      </c>
    </row>
    <row r="6" spans="1:14" s="128" customFormat="1" ht="15" customHeight="1" x14ac:dyDescent="0.2">
      <c r="A6" s="198"/>
      <c r="B6" s="198"/>
      <c r="C6" s="198"/>
      <c r="D6" s="198"/>
      <c r="E6" s="198"/>
      <c r="F6" s="198"/>
      <c r="G6" s="198"/>
      <c r="H6" s="129" t="s">
        <v>17</v>
      </c>
      <c r="I6" s="129" t="s">
        <v>18</v>
      </c>
      <c r="J6" s="129" t="s">
        <v>15</v>
      </c>
      <c r="K6" s="129" t="s">
        <v>17</v>
      </c>
      <c r="L6" s="129" t="s">
        <v>18</v>
      </c>
      <c r="M6" s="129" t="s">
        <v>15</v>
      </c>
      <c r="N6" s="198"/>
    </row>
    <row r="7" spans="1:14" s="128" customFormat="1" x14ac:dyDescent="0.2">
      <c r="A7" s="130" t="s">
        <v>19</v>
      </c>
      <c r="B7" s="130"/>
      <c r="C7" s="130"/>
      <c r="D7" s="130" t="s">
        <v>20</v>
      </c>
      <c r="E7" s="130"/>
      <c r="F7" s="131"/>
      <c r="G7" s="132"/>
      <c r="H7" s="132"/>
      <c r="I7" s="132"/>
      <c r="J7" s="132"/>
      <c r="K7" s="132"/>
      <c r="L7" s="132"/>
      <c r="M7" s="133">
        <f>M8+M12+M20</f>
        <v>27982.731099999997</v>
      </c>
      <c r="N7" s="134">
        <f t="shared" ref="N7:N25" si="0">M7/$M$141</f>
        <v>5.5642916350362691E-2</v>
      </c>
    </row>
    <row r="8" spans="1:14" s="128" customFormat="1" x14ac:dyDescent="0.2">
      <c r="A8" s="130" t="s">
        <v>21</v>
      </c>
      <c r="B8" s="130"/>
      <c r="C8" s="130"/>
      <c r="D8" s="130" t="s">
        <v>22</v>
      </c>
      <c r="E8" s="130"/>
      <c r="F8" s="131"/>
      <c r="G8" s="132"/>
      <c r="H8" s="132"/>
      <c r="I8" s="132"/>
      <c r="J8" s="132"/>
      <c r="K8" s="132"/>
      <c r="L8" s="132"/>
      <c r="M8" s="133">
        <f>SUM(M9:M11)</f>
        <v>2299.4100000000003</v>
      </c>
      <c r="N8" s="134">
        <f t="shared" si="0"/>
        <v>4.5723156123666396E-3</v>
      </c>
    </row>
    <row r="9" spans="1:14" s="127" customFormat="1" ht="25.5" x14ac:dyDescent="0.2">
      <c r="A9" s="135" t="s">
        <v>269</v>
      </c>
      <c r="B9" s="136" t="s">
        <v>242</v>
      </c>
      <c r="C9" s="135" t="s">
        <v>243</v>
      </c>
      <c r="D9" s="135" t="s">
        <v>244</v>
      </c>
      <c r="E9" s="137" t="s">
        <v>24</v>
      </c>
      <c r="F9" s="138">
        <v>3</v>
      </c>
      <c r="G9" s="139">
        <v>391.97</v>
      </c>
      <c r="H9" s="139">
        <v>3.08</v>
      </c>
      <c r="I9" s="139">
        <v>388.89</v>
      </c>
      <c r="J9" s="139">
        <f>H9+I9</f>
        <v>391.96999999999997</v>
      </c>
      <c r="K9" s="139">
        <f>H9*F9</f>
        <v>9.24</v>
      </c>
      <c r="L9" s="139">
        <f>F9*I9</f>
        <v>1166.67</v>
      </c>
      <c r="M9" s="139">
        <f>K9+L9</f>
        <v>1175.9100000000001</v>
      </c>
      <c r="N9" s="140">
        <f t="shared" si="0"/>
        <v>2.3382657515354176E-3</v>
      </c>
    </row>
    <row r="10" spans="1:14" s="127" customFormat="1" ht="38.25" x14ac:dyDescent="0.2">
      <c r="A10" s="135" t="s">
        <v>270</v>
      </c>
      <c r="B10" s="141" t="s">
        <v>245</v>
      </c>
      <c r="C10" s="142" t="s">
        <v>25</v>
      </c>
      <c r="D10" s="142" t="s">
        <v>246</v>
      </c>
      <c r="E10" s="143" t="s">
        <v>26</v>
      </c>
      <c r="F10" s="144">
        <v>3</v>
      </c>
      <c r="G10" s="145">
        <v>103.03</v>
      </c>
      <c r="H10" s="145">
        <v>0</v>
      </c>
      <c r="I10" s="145">
        <v>271.47000000000003</v>
      </c>
      <c r="J10" s="139">
        <f t="shared" ref="J10:J11" si="1">H10+I10</f>
        <v>271.47000000000003</v>
      </c>
      <c r="K10" s="145">
        <f t="shared" ref="K10:K11" si="2">H10*F10</f>
        <v>0</v>
      </c>
      <c r="L10" s="145">
        <f t="shared" ref="L10:L11" si="3">F10*I10</f>
        <v>814.41000000000008</v>
      </c>
      <c r="M10" s="145">
        <f t="shared" ref="M10:M11" si="4">K10+L10</f>
        <v>814.41000000000008</v>
      </c>
      <c r="N10" s="146">
        <f t="shared" si="0"/>
        <v>1.6194326187445975E-3</v>
      </c>
    </row>
    <row r="11" spans="1:14" s="127" customFormat="1" ht="38.25" x14ac:dyDescent="0.2">
      <c r="A11" s="135" t="s">
        <v>271</v>
      </c>
      <c r="B11" s="141" t="s">
        <v>247</v>
      </c>
      <c r="C11" s="142" t="s">
        <v>25</v>
      </c>
      <c r="D11" s="142" t="s">
        <v>248</v>
      </c>
      <c r="E11" s="143" t="s">
        <v>26</v>
      </c>
      <c r="F11" s="144">
        <v>3</v>
      </c>
      <c r="G11" s="145">
        <v>103.03</v>
      </c>
      <c r="H11" s="145">
        <v>0</v>
      </c>
      <c r="I11" s="145">
        <v>103.03</v>
      </c>
      <c r="J11" s="139">
        <f t="shared" si="1"/>
        <v>103.03</v>
      </c>
      <c r="K11" s="145">
        <f t="shared" si="2"/>
        <v>0</v>
      </c>
      <c r="L11" s="145">
        <f t="shared" si="3"/>
        <v>309.09000000000003</v>
      </c>
      <c r="M11" s="145">
        <f t="shared" si="4"/>
        <v>309.09000000000003</v>
      </c>
      <c r="N11" s="146">
        <f t="shared" si="0"/>
        <v>6.1461724208662421E-4</v>
      </c>
    </row>
    <row r="12" spans="1:14" s="128" customFormat="1" x14ac:dyDescent="0.2">
      <c r="A12" s="130" t="s">
        <v>33</v>
      </c>
      <c r="B12" s="130"/>
      <c r="C12" s="130"/>
      <c r="D12" s="130" t="s">
        <v>34</v>
      </c>
      <c r="E12" s="130"/>
      <c r="F12" s="131"/>
      <c r="G12" s="132"/>
      <c r="H12" s="132"/>
      <c r="I12" s="132"/>
      <c r="J12" s="132"/>
      <c r="K12" s="132"/>
      <c r="L12" s="132"/>
      <c r="M12" s="133">
        <f>SUM(M13:M19)</f>
        <v>16802.140999999996</v>
      </c>
      <c r="N12" s="134">
        <f t="shared" si="0"/>
        <v>3.341061038070009E-2</v>
      </c>
    </row>
    <row r="13" spans="1:14" s="127" customFormat="1" ht="38.25" x14ac:dyDescent="0.2">
      <c r="A13" s="135" t="s">
        <v>364</v>
      </c>
      <c r="B13" s="136" t="s">
        <v>249</v>
      </c>
      <c r="C13" s="135" t="s">
        <v>243</v>
      </c>
      <c r="D13" s="135" t="s">
        <v>250</v>
      </c>
      <c r="E13" s="137" t="s">
        <v>82</v>
      </c>
      <c r="F13" s="138">
        <v>1</v>
      </c>
      <c r="G13" s="139">
        <v>376.9</v>
      </c>
      <c r="H13" s="139">
        <v>168.27</v>
      </c>
      <c r="I13" s="139">
        <v>208.63</v>
      </c>
      <c r="J13" s="139">
        <f t="shared" ref="J13:J70" si="5">H13+I13</f>
        <v>376.9</v>
      </c>
      <c r="K13" s="139">
        <f t="shared" ref="K13:K18" si="6">H13*F13</f>
        <v>168.27</v>
      </c>
      <c r="L13" s="139">
        <f t="shared" ref="L13:L18" si="7">F13*I13</f>
        <v>208.63</v>
      </c>
      <c r="M13" s="139">
        <f t="shared" ref="M13:M18" si="8">K13+L13</f>
        <v>376.9</v>
      </c>
      <c r="N13" s="140">
        <f t="shared" si="0"/>
        <v>7.4945562309504876E-4</v>
      </c>
    </row>
    <row r="14" spans="1:14" s="127" customFormat="1" ht="38.25" x14ac:dyDescent="0.2">
      <c r="A14" s="135" t="s">
        <v>365</v>
      </c>
      <c r="B14" s="136" t="s">
        <v>251</v>
      </c>
      <c r="C14" s="135" t="s">
        <v>243</v>
      </c>
      <c r="D14" s="135" t="s">
        <v>252</v>
      </c>
      <c r="E14" s="137" t="s">
        <v>253</v>
      </c>
      <c r="F14" s="138">
        <v>1</v>
      </c>
      <c r="G14" s="139">
        <v>0.67</v>
      </c>
      <c r="H14" s="139">
        <v>0</v>
      </c>
      <c r="I14" s="139">
        <v>0.67</v>
      </c>
      <c r="J14" s="139">
        <f t="shared" si="5"/>
        <v>0.67</v>
      </c>
      <c r="K14" s="139">
        <f t="shared" si="6"/>
        <v>0</v>
      </c>
      <c r="L14" s="139">
        <f t="shared" si="7"/>
        <v>0.67</v>
      </c>
      <c r="M14" s="139">
        <f t="shared" si="8"/>
        <v>0.67</v>
      </c>
      <c r="N14" s="140">
        <f t="shared" si="0"/>
        <v>1.3322771755735811E-6</v>
      </c>
    </row>
    <row r="15" spans="1:14" s="127" customFormat="1" ht="25.5" x14ac:dyDescent="0.2">
      <c r="A15" s="135" t="s">
        <v>366</v>
      </c>
      <c r="B15" s="136" t="s">
        <v>30</v>
      </c>
      <c r="C15" s="135" t="s">
        <v>243</v>
      </c>
      <c r="D15" s="135" t="s">
        <v>31</v>
      </c>
      <c r="E15" s="137" t="s">
        <v>32</v>
      </c>
      <c r="F15" s="138">
        <v>89.49</v>
      </c>
      <c r="G15" s="139">
        <v>95.5</v>
      </c>
      <c r="H15" s="139">
        <v>8.9</v>
      </c>
      <c r="I15" s="139">
        <v>86.6</v>
      </c>
      <c r="J15" s="139">
        <f t="shared" si="5"/>
        <v>95.5</v>
      </c>
      <c r="K15" s="139">
        <f t="shared" si="6"/>
        <v>796.46100000000001</v>
      </c>
      <c r="L15" s="139">
        <f t="shared" si="7"/>
        <v>7749.8339999999989</v>
      </c>
      <c r="M15" s="139">
        <f t="shared" si="8"/>
        <v>8546.2949999999983</v>
      </c>
      <c r="N15" s="140">
        <f t="shared" si="0"/>
        <v>1.6994080245102412E-2</v>
      </c>
    </row>
    <row r="16" spans="1:14" s="127" customFormat="1" ht="25.5" x14ac:dyDescent="0.2">
      <c r="A16" s="135" t="s">
        <v>367</v>
      </c>
      <c r="B16" s="136" t="s">
        <v>132</v>
      </c>
      <c r="C16" s="135" t="s">
        <v>243</v>
      </c>
      <c r="D16" s="135" t="s">
        <v>133</v>
      </c>
      <c r="E16" s="137" t="s">
        <v>268</v>
      </c>
      <c r="F16" s="138">
        <v>33.6</v>
      </c>
      <c r="G16" s="139">
        <v>36.01</v>
      </c>
      <c r="H16" s="139">
        <v>3.04</v>
      </c>
      <c r="I16" s="139">
        <v>32.97</v>
      </c>
      <c r="J16" s="139">
        <f t="shared" si="5"/>
        <v>36.01</v>
      </c>
      <c r="K16" s="139">
        <f t="shared" si="6"/>
        <v>102.14400000000001</v>
      </c>
      <c r="L16" s="139">
        <f t="shared" si="7"/>
        <v>1107.7919999999999</v>
      </c>
      <c r="M16" s="139">
        <f t="shared" si="8"/>
        <v>1209.9359999999999</v>
      </c>
      <c r="N16" s="140">
        <f t="shared" si="0"/>
        <v>2.4059255473205914E-3</v>
      </c>
    </row>
    <row r="17" spans="1:14" s="127" customFormat="1" ht="25.5" x14ac:dyDescent="0.2">
      <c r="A17" s="135" t="s">
        <v>368</v>
      </c>
      <c r="B17" s="136" t="s">
        <v>134</v>
      </c>
      <c r="C17" s="135" t="s">
        <v>243</v>
      </c>
      <c r="D17" s="135" t="s">
        <v>135</v>
      </c>
      <c r="E17" s="172" t="s">
        <v>371</v>
      </c>
      <c r="F17" s="138">
        <v>40.32</v>
      </c>
      <c r="G17" s="139">
        <v>23.25</v>
      </c>
      <c r="H17" s="139">
        <v>3.86</v>
      </c>
      <c r="I17" s="139">
        <v>19.39</v>
      </c>
      <c r="J17" s="139">
        <f t="shared" si="5"/>
        <v>23.25</v>
      </c>
      <c r="K17" s="139">
        <f t="shared" si="6"/>
        <v>155.6352</v>
      </c>
      <c r="L17" s="139">
        <f t="shared" si="7"/>
        <v>781.8048</v>
      </c>
      <c r="M17" s="139">
        <f t="shared" si="8"/>
        <v>937.44</v>
      </c>
      <c r="N17" s="140">
        <f t="shared" si="0"/>
        <v>1.8640745007010417E-3</v>
      </c>
    </row>
    <row r="18" spans="1:14" s="127" customFormat="1" ht="38.25" x14ac:dyDescent="0.2">
      <c r="A18" s="135" t="s">
        <v>369</v>
      </c>
      <c r="B18" s="136" t="s">
        <v>254</v>
      </c>
      <c r="C18" s="135" t="s">
        <v>243</v>
      </c>
      <c r="D18" s="135" t="s">
        <v>255</v>
      </c>
      <c r="E18" s="137" t="s">
        <v>82</v>
      </c>
      <c r="F18" s="138">
        <v>1</v>
      </c>
      <c r="G18" s="139">
        <v>376.9</v>
      </c>
      <c r="H18" s="139">
        <v>168.27</v>
      </c>
      <c r="I18" s="139">
        <v>208.63</v>
      </c>
      <c r="J18" s="139">
        <f t="shared" si="5"/>
        <v>376.9</v>
      </c>
      <c r="K18" s="139">
        <f t="shared" si="6"/>
        <v>168.27</v>
      </c>
      <c r="L18" s="139">
        <f t="shared" si="7"/>
        <v>208.63</v>
      </c>
      <c r="M18" s="139">
        <f t="shared" si="8"/>
        <v>376.9</v>
      </c>
      <c r="N18" s="140">
        <f t="shared" si="0"/>
        <v>7.4945562309504876E-4</v>
      </c>
    </row>
    <row r="19" spans="1:14" s="127" customFormat="1" ht="63.75" x14ac:dyDescent="0.2">
      <c r="A19" s="135" t="s">
        <v>370</v>
      </c>
      <c r="B19" s="136" t="s">
        <v>256</v>
      </c>
      <c r="C19" s="135" t="s">
        <v>243</v>
      </c>
      <c r="D19" s="135" t="s">
        <v>257</v>
      </c>
      <c r="E19" s="137" t="s">
        <v>24</v>
      </c>
      <c r="F19" s="138">
        <v>20</v>
      </c>
      <c r="G19" s="139">
        <v>267.7</v>
      </c>
      <c r="H19" s="139">
        <v>60.13</v>
      </c>
      <c r="I19" s="139">
        <v>207.57</v>
      </c>
      <c r="J19" s="139">
        <f t="shared" si="5"/>
        <v>267.7</v>
      </c>
      <c r="K19" s="139">
        <f t="shared" ref="K19" si="9">H19*F19</f>
        <v>1202.6000000000001</v>
      </c>
      <c r="L19" s="139">
        <f t="shared" ref="L19" si="10">F19*I19</f>
        <v>4151.3999999999996</v>
      </c>
      <c r="M19" s="139">
        <f t="shared" ref="M19" si="11">K19+L19</f>
        <v>5354</v>
      </c>
      <c r="N19" s="140">
        <f t="shared" si="0"/>
        <v>1.0646286564210378E-2</v>
      </c>
    </row>
    <row r="20" spans="1:14" s="128" customFormat="1" x14ac:dyDescent="0.2">
      <c r="A20" s="130" t="s">
        <v>36</v>
      </c>
      <c r="B20" s="130"/>
      <c r="C20" s="130"/>
      <c r="D20" s="130" t="s">
        <v>37</v>
      </c>
      <c r="E20" s="130"/>
      <c r="F20" s="131"/>
      <c r="G20" s="132"/>
      <c r="H20" s="132"/>
      <c r="I20" s="132"/>
      <c r="J20" s="132"/>
      <c r="K20" s="132"/>
      <c r="L20" s="132"/>
      <c r="M20" s="133">
        <f>SUM(M21:M25)</f>
        <v>8881.1800999999996</v>
      </c>
      <c r="N20" s="134">
        <f t="shared" si="0"/>
        <v>1.7659990357295961E-2</v>
      </c>
    </row>
    <row r="21" spans="1:14" s="127" customFormat="1" ht="25.5" x14ac:dyDescent="0.2">
      <c r="A21" s="135" t="s">
        <v>372</v>
      </c>
      <c r="B21" s="136" t="s">
        <v>258</v>
      </c>
      <c r="C21" s="135" t="s">
        <v>243</v>
      </c>
      <c r="D21" s="135" t="s">
        <v>259</v>
      </c>
      <c r="E21" s="137" t="s">
        <v>35</v>
      </c>
      <c r="F21" s="138">
        <v>12</v>
      </c>
      <c r="G21" s="139">
        <v>3.94</v>
      </c>
      <c r="H21" s="139">
        <v>3.94</v>
      </c>
      <c r="I21" s="139">
        <v>0</v>
      </c>
      <c r="J21" s="139">
        <f t="shared" si="5"/>
        <v>3.94</v>
      </c>
      <c r="K21" s="139">
        <f t="shared" ref="K21" si="12">H21*F21</f>
        <v>47.28</v>
      </c>
      <c r="L21" s="139">
        <f t="shared" ref="L21" si="13">F21*I21</f>
        <v>0</v>
      </c>
      <c r="M21" s="139">
        <f t="shared" ref="M21" si="14">K21+L21</f>
        <v>47.28</v>
      </c>
      <c r="N21" s="140">
        <f t="shared" si="0"/>
        <v>9.4015022180774497E-5</v>
      </c>
    </row>
    <row r="22" spans="1:14" s="127" customFormat="1" ht="25.5" x14ac:dyDescent="0.2">
      <c r="A22" s="135" t="s">
        <v>373</v>
      </c>
      <c r="B22" s="136" t="s">
        <v>260</v>
      </c>
      <c r="C22" s="135" t="s">
        <v>23</v>
      </c>
      <c r="D22" s="135" t="s">
        <v>261</v>
      </c>
      <c r="E22" s="137" t="s">
        <v>108</v>
      </c>
      <c r="F22" s="138">
        <v>77</v>
      </c>
      <c r="G22" s="139">
        <v>20.92</v>
      </c>
      <c r="H22" s="139">
        <v>13.5</v>
      </c>
      <c r="I22" s="139">
        <v>7.42</v>
      </c>
      <c r="J22" s="139">
        <f t="shared" si="5"/>
        <v>20.92</v>
      </c>
      <c r="K22" s="139">
        <f t="shared" ref="K22:K25" si="15">H22*F22</f>
        <v>1039.5</v>
      </c>
      <c r="L22" s="139">
        <f t="shared" ref="L22:L25" si="16">F22*I22</f>
        <v>571.34</v>
      </c>
      <c r="M22" s="139">
        <f t="shared" ref="M22:M25" si="17">K22+L22</f>
        <v>1610.8400000000001</v>
      </c>
      <c r="N22" s="140">
        <f t="shared" si="0"/>
        <v>3.2031124858223096E-3</v>
      </c>
    </row>
    <row r="23" spans="1:14" s="127" customFormat="1" ht="25.5" x14ac:dyDescent="0.2">
      <c r="A23" s="135" t="s">
        <v>374</v>
      </c>
      <c r="B23" s="136" t="s">
        <v>262</v>
      </c>
      <c r="C23" s="135" t="s">
        <v>23</v>
      </c>
      <c r="D23" s="135" t="s">
        <v>263</v>
      </c>
      <c r="E23" s="137" t="s">
        <v>24</v>
      </c>
      <c r="F23" s="138">
        <v>17.52</v>
      </c>
      <c r="G23" s="139">
        <v>9.65</v>
      </c>
      <c r="H23" s="139">
        <v>6.55</v>
      </c>
      <c r="I23" s="139">
        <v>3.1</v>
      </c>
      <c r="J23" s="139">
        <f t="shared" si="5"/>
        <v>9.65</v>
      </c>
      <c r="K23" s="139">
        <f t="shared" si="15"/>
        <v>114.756</v>
      </c>
      <c r="L23" s="139">
        <f t="shared" si="16"/>
        <v>54.311999999999998</v>
      </c>
      <c r="M23" s="139">
        <f t="shared" si="17"/>
        <v>169.06799999999998</v>
      </c>
      <c r="N23" s="140">
        <f t="shared" si="0"/>
        <v>3.3618722017891671E-4</v>
      </c>
    </row>
    <row r="24" spans="1:14" s="127" customFormat="1" ht="25.5" x14ac:dyDescent="0.2">
      <c r="A24" s="135" t="s">
        <v>375</v>
      </c>
      <c r="B24" s="136" t="s">
        <v>264</v>
      </c>
      <c r="C24" s="135" t="s">
        <v>243</v>
      </c>
      <c r="D24" s="135" t="s">
        <v>265</v>
      </c>
      <c r="E24" s="137" t="s">
        <v>24</v>
      </c>
      <c r="F24" s="138">
        <v>40.92</v>
      </c>
      <c r="G24" s="139">
        <v>8.84</v>
      </c>
      <c r="H24" s="139">
        <v>8.84</v>
      </c>
      <c r="I24" s="139">
        <v>0</v>
      </c>
      <c r="J24" s="139">
        <f t="shared" si="5"/>
        <v>8.84</v>
      </c>
      <c r="K24" s="139">
        <f t="shared" si="15"/>
        <v>361.7328</v>
      </c>
      <c r="L24" s="139">
        <f t="shared" si="16"/>
        <v>0</v>
      </c>
      <c r="M24" s="139">
        <f t="shared" si="17"/>
        <v>361.7328</v>
      </c>
      <c r="N24" s="140">
        <f t="shared" si="0"/>
        <v>7.1929604939749718E-4</v>
      </c>
    </row>
    <row r="25" spans="1:14" s="127" customFormat="1" ht="25.5" x14ac:dyDescent="0.2">
      <c r="A25" s="135" t="s">
        <v>376</v>
      </c>
      <c r="B25" s="136" t="s">
        <v>266</v>
      </c>
      <c r="C25" s="135" t="s">
        <v>23</v>
      </c>
      <c r="D25" s="135" t="s">
        <v>267</v>
      </c>
      <c r="E25" s="137" t="s">
        <v>24</v>
      </c>
      <c r="F25" s="138">
        <v>581.42999999999995</v>
      </c>
      <c r="G25" s="139">
        <v>11.51</v>
      </c>
      <c r="H25" s="139">
        <v>7.77</v>
      </c>
      <c r="I25" s="139">
        <v>3.74</v>
      </c>
      <c r="J25" s="139">
        <f t="shared" si="5"/>
        <v>11.51</v>
      </c>
      <c r="K25" s="139">
        <f t="shared" si="15"/>
        <v>4517.7110999999995</v>
      </c>
      <c r="L25" s="139">
        <f t="shared" si="16"/>
        <v>2174.5481999999997</v>
      </c>
      <c r="M25" s="139">
        <f t="shared" si="17"/>
        <v>6692.2592999999997</v>
      </c>
      <c r="N25" s="140">
        <f t="shared" si="0"/>
        <v>1.3307379579716463E-2</v>
      </c>
    </row>
    <row r="26" spans="1:14" s="127" customFormat="1" x14ac:dyDescent="0.2">
      <c r="A26" s="135"/>
      <c r="B26" s="136"/>
      <c r="C26" s="135"/>
      <c r="D26" s="135"/>
      <c r="E26" s="137"/>
      <c r="F26" s="138"/>
      <c r="G26" s="139"/>
      <c r="H26" s="139"/>
      <c r="I26" s="139"/>
      <c r="J26" s="139"/>
      <c r="K26" s="139"/>
      <c r="L26" s="139"/>
      <c r="M26" s="139"/>
      <c r="N26" s="140"/>
    </row>
    <row r="27" spans="1:14" s="128" customFormat="1" x14ac:dyDescent="0.2">
      <c r="A27" s="130" t="s">
        <v>38</v>
      </c>
      <c r="B27" s="130"/>
      <c r="C27" s="130"/>
      <c r="D27" s="130" t="s">
        <v>39</v>
      </c>
      <c r="E27" s="130"/>
      <c r="F27" s="131"/>
      <c r="G27" s="132"/>
      <c r="H27" s="132"/>
      <c r="I27" s="132"/>
      <c r="J27" s="132"/>
      <c r="K27" s="132"/>
      <c r="L27" s="132"/>
      <c r="M27" s="133">
        <f>SUM(M28:M28)</f>
        <v>0</v>
      </c>
      <c r="N27" s="134">
        <f>M27/$M$141</f>
        <v>0</v>
      </c>
    </row>
    <row r="28" spans="1:14" s="127" customFormat="1" x14ac:dyDescent="0.2">
      <c r="A28" s="135"/>
      <c r="B28" s="136"/>
      <c r="C28" s="135"/>
      <c r="D28" s="135"/>
      <c r="E28" s="137"/>
      <c r="F28" s="138"/>
      <c r="G28" s="139"/>
      <c r="H28" s="139"/>
      <c r="I28" s="139"/>
      <c r="J28" s="139"/>
      <c r="K28" s="139"/>
      <c r="L28" s="139"/>
      <c r="M28" s="139"/>
      <c r="N28" s="140"/>
    </row>
    <row r="29" spans="1:14" s="128" customFormat="1" x14ac:dyDescent="0.2">
      <c r="A29" s="130" t="s">
        <v>40</v>
      </c>
      <c r="B29" s="130"/>
      <c r="C29" s="130"/>
      <c r="D29" s="130" t="s">
        <v>41</v>
      </c>
      <c r="E29" s="130"/>
      <c r="F29" s="131"/>
      <c r="G29" s="132"/>
      <c r="H29" s="132"/>
      <c r="I29" s="132"/>
      <c r="J29" s="132"/>
      <c r="K29" s="132"/>
      <c r="L29" s="132"/>
      <c r="M29" s="133">
        <f>SUM(M30:M30)</f>
        <v>0</v>
      </c>
      <c r="N29" s="134">
        <f>M29/$M$141</f>
        <v>0</v>
      </c>
    </row>
    <row r="30" spans="1:14" s="127" customFormat="1" x14ac:dyDescent="0.2">
      <c r="A30" s="135"/>
      <c r="B30" s="136"/>
      <c r="C30" s="135"/>
      <c r="D30" s="135"/>
      <c r="E30" s="137"/>
      <c r="F30" s="138"/>
      <c r="G30" s="139"/>
      <c r="H30" s="139"/>
      <c r="I30" s="139"/>
      <c r="J30" s="139"/>
      <c r="K30" s="139"/>
      <c r="L30" s="139"/>
      <c r="M30" s="139"/>
      <c r="N30" s="140"/>
    </row>
    <row r="31" spans="1:14" s="128" customFormat="1" x14ac:dyDescent="0.2">
      <c r="A31" s="130" t="s">
        <v>43</v>
      </c>
      <c r="B31" s="130"/>
      <c r="C31" s="130"/>
      <c r="D31" s="130" t="s">
        <v>44</v>
      </c>
      <c r="E31" s="130"/>
      <c r="F31" s="131"/>
      <c r="G31" s="132"/>
      <c r="H31" s="132"/>
      <c r="I31" s="132"/>
      <c r="J31" s="132"/>
      <c r="K31" s="132"/>
      <c r="L31" s="132"/>
      <c r="M31" s="133">
        <f>SUM(M32:M32)</f>
        <v>0</v>
      </c>
      <c r="N31" s="134">
        <f>M31/$M$141</f>
        <v>0</v>
      </c>
    </row>
    <row r="32" spans="1:14" s="127" customFormat="1" x14ac:dyDescent="0.2">
      <c r="A32" s="135"/>
      <c r="B32" s="136"/>
      <c r="C32" s="135"/>
      <c r="D32" s="135"/>
      <c r="E32" s="137"/>
      <c r="F32" s="138"/>
      <c r="G32" s="139"/>
      <c r="H32" s="139"/>
      <c r="I32" s="139"/>
      <c r="J32" s="139"/>
      <c r="K32" s="139"/>
      <c r="L32" s="139"/>
      <c r="M32" s="139"/>
      <c r="N32" s="140"/>
    </row>
    <row r="33" spans="1:16" s="128" customFormat="1" x14ac:dyDescent="0.2">
      <c r="A33" s="130" t="s">
        <v>45</v>
      </c>
      <c r="B33" s="130"/>
      <c r="C33" s="130"/>
      <c r="D33" s="130" t="s">
        <v>46</v>
      </c>
      <c r="E33" s="130"/>
      <c r="F33" s="131"/>
      <c r="G33" s="132"/>
      <c r="H33" s="132"/>
      <c r="I33" s="132"/>
      <c r="J33" s="132"/>
      <c r="K33" s="132"/>
      <c r="L33" s="132"/>
      <c r="M33" s="133">
        <f>SUM(M34:M34)</f>
        <v>0</v>
      </c>
      <c r="N33" s="134">
        <f>M33/$M$141</f>
        <v>0</v>
      </c>
    </row>
    <row r="34" spans="1:16" s="127" customFormat="1" x14ac:dyDescent="0.2">
      <c r="A34" s="135"/>
      <c r="B34" s="136"/>
      <c r="C34" s="135"/>
      <c r="D34" s="135"/>
      <c r="E34" s="137"/>
      <c r="F34" s="138"/>
      <c r="G34" s="139"/>
      <c r="H34" s="139"/>
      <c r="I34" s="139"/>
      <c r="J34" s="139"/>
      <c r="K34" s="139"/>
      <c r="L34" s="139"/>
      <c r="M34" s="139"/>
      <c r="N34" s="140"/>
    </row>
    <row r="35" spans="1:16" s="128" customFormat="1" x14ac:dyDescent="0.2">
      <c r="A35" s="130" t="s">
        <v>47</v>
      </c>
      <c r="B35" s="130"/>
      <c r="C35" s="130"/>
      <c r="D35" s="130" t="s">
        <v>48</v>
      </c>
      <c r="E35" s="130"/>
      <c r="F35" s="131"/>
      <c r="G35" s="132"/>
      <c r="H35" s="132"/>
      <c r="I35" s="132"/>
      <c r="J35" s="132"/>
      <c r="K35" s="132"/>
      <c r="L35" s="132"/>
      <c r="M35" s="133">
        <f>SUM(M36:M36)</f>
        <v>12203.784</v>
      </c>
      <c r="N35" s="134">
        <f>M35/$M$141</f>
        <v>2.426689981914934E-2</v>
      </c>
    </row>
    <row r="36" spans="1:16" s="127" customFormat="1" ht="25.5" x14ac:dyDescent="0.2">
      <c r="A36" s="135" t="s">
        <v>49</v>
      </c>
      <c r="B36" s="136" t="s">
        <v>272</v>
      </c>
      <c r="C36" s="135" t="s">
        <v>23</v>
      </c>
      <c r="D36" s="135" t="s">
        <v>273</v>
      </c>
      <c r="E36" s="137" t="s">
        <v>24</v>
      </c>
      <c r="F36" s="138">
        <f>476.66-100</f>
        <v>376.66</v>
      </c>
      <c r="G36" s="139">
        <v>32.4</v>
      </c>
      <c r="H36" s="139">
        <v>15.29</v>
      </c>
      <c r="I36" s="139">
        <v>17.11</v>
      </c>
      <c r="J36" s="139">
        <f t="shared" si="5"/>
        <v>32.4</v>
      </c>
      <c r="K36" s="139">
        <f t="shared" ref="K36" si="18">H36*F36</f>
        <v>5759.1314000000002</v>
      </c>
      <c r="L36" s="139">
        <f t="shared" ref="L36" si="19">F36*I36</f>
        <v>6444.6526000000003</v>
      </c>
      <c r="M36" s="139">
        <f t="shared" ref="M36" si="20">K36+L36</f>
        <v>12203.784</v>
      </c>
      <c r="N36" s="140">
        <f>M36/$M$141</f>
        <v>2.426689981914934E-2</v>
      </c>
    </row>
    <row r="37" spans="1:16" s="127" customFormat="1" x14ac:dyDescent="0.2">
      <c r="A37" s="135"/>
      <c r="B37" s="136"/>
      <c r="C37" s="135"/>
      <c r="D37" s="135"/>
      <c r="E37" s="137"/>
      <c r="F37" s="138"/>
      <c r="G37" s="139"/>
      <c r="H37" s="139"/>
      <c r="I37" s="139"/>
      <c r="J37" s="139"/>
      <c r="K37" s="139"/>
      <c r="L37" s="139"/>
      <c r="M37" s="139"/>
      <c r="N37" s="140"/>
    </row>
    <row r="38" spans="1:16" s="128" customFormat="1" x14ac:dyDescent="0.2">
      <c r="A38" s="130" t="s">
        <v>50</v>
      </c>
      <c r="B38" s="130"/>
      <c r="C38" s="130"/>
      <c r="D38" s="130" t="s">
        <v>51</v>
      </c>
      <c r="E38" s="130"/>
      <c r="F38" s="131"/>
      <c r="G38" s="132"/>
      <c r="H38" s="132"/>
      <c r="I38" s="132"/>
      <c r="J38" s="132"/>
      <c r="K38" s="132"/>
      <c r="L38" s="132"/>
      <c r="M38" s="133">
        <f>SUM(M39:M40)</f>
        <v>46694.643299999996</v>
      </c>
      <c r="N38" s="134">
        <f>M38/$M$141</f>
        <v>9.2851055955432596E-2</v>
      </c>
    </row>
    <row r="39" spans="1:16" s="127" customFormat="1" ht="38.25" x14ac:dyDescent="0.2">
      <c r="A39" s="135" t="s">
        <v>52</v>
      </c>
      <c r="B39" s="136" t="s">
        <v>274</v>
      </c>
      <c r="C39" s="135" t="s">
        <v>23</v>
      </c>
      <c r="D39" s="135" t="s">
        <v>275</v>
      </c>
      <c r="E39" s="137" t="s">
        <v>24</v>
      </c>
      <c r="F39" s="138">
        <f>F25</f>
        <v>581.42999999999995</v>
      </c>
      <c r="G39" s="139">
        <v>38.380000000000003</v>
      </c>
      <c r="H39" s="139">
        <v>15.4</v>
      </c>
      <c r="I39" s="139">
        <v>22.98</v>
      </c>
      <c r="J39" s="139">
        <f t="shared" si="5"/>
        <v>38.380000000000003</v>
      </c>
      <c r="K39" s="139">
        <f t="shared" ref="K39:K40" si="21">H39*F39</f>
        <v>8954.021999999999</v>
      </c>
      <c r="L39" s="139">
        <f t="shared" ref="L39:L40" si="22">F39*I39</f>
        <v>13361.261399999999</v>
      </c>
      <c r="M39" s="139">
        <f t="shared" ref="M39:M40" si="23">K39+L39</f>
        <v>22315.2834</v>
      </c>
      <c r="N39" s="140">
        <f>M39/$M$141</f>
        <v>4.4373347373546299E-2</v>
      </c>
      <c r="P39" s="173">
        <f>M141</f>
        <v>502898.35499999992</v>
      </c>
    </row>
    <row r="40" spans="1:16" s="127" customFormat="1" ht="51" x14ac:dyDescent="0.2">
      <c r="A40" s="135" t="s">
        <v>278</v>
      </c>
      <c r="B40" s="136" t="s">
        <v>276</v>
      </c>
      <c r="C40" s="135" t="s">
        <v>23</v>
      </c>
      <c r="D40" s="135" t="s">
        <v>277</v>
      </c>
      <c r="E40" s="137" t="s">
        <v>24</v>
      </c>
      <c r="F40" s="138">
        <f>F39</f>
        <v>581.42999999999995</v>
      </c>
      <c r="G40" s="139">
        <v>41.93</v>
      </c>
      <c r="H40" s="139">
        <v>16.27</v>
      </c>
      <c r="I40" s="139">
        <v>25.66</v>
      </c>
      <c r="J40" s="139">
        <f t="shared" si="5"/>
        <v>41.93</v>
      </c>
      <c r="K40" s="139">
        <f t="shared" si="21"/>
        <v>9459.8660999999993</v>
      </c>
      <c r="L40" s="139">
        <f t="shared" si="22"/>
        <v>14919.493799999998</v>
      </c>
      <c r="M40" s="139">
        <f t="shared" si="23"/>
        <v>24379.359899999996</v>
      </c>
      <c r="N40" s="140">
        <f>M40/$M$141</f>
        <v>4.847770858188629E-2</v>
      </c>
    </row>
    <row r="41" spans="1:16" s="127" customFormat="1" x14ac:dyDescent="0.2">
      <c r="A41" s="135"/>
      <c r="B41" s="136"/>
      <c r="C41" s="135"/>
      <c r="D41" s="135"/>
      <c r="E41" s="137"/>
      <c r="F41" s="138"/>
      <c r="G41" s="139"/>
      <c r="H41" s="139"/>
      <c r="I41" s="139"/>
      <c r="J41" s="139"/>
      <c r="K41" s="139"/>
      <c r="L41" s="139"/>
      <c r="M41" s="139"/>
      <c r="N41" s="140"/>
    </row>
    <row r="42" spans="1:16" s="128" customFormat="1" x14ac:dyDescent="0.2">
      <c r="A42" s="130" t="s">
        <v>53</v>
      </c>
      <c r="B42" s="130"/>
      <c r="C42" s="130"/>
      <c r="D42" s="130" t="s">
        <v>54</v>
      </c>
      <c r="E42" s="130"/>
      <c r="F42" s="131"/>
      <c r="G42" s="132"/>
      <c r="H42" s="132"/>
      <c r="I42" s="132"/>
      <c r="J42" s="132"/>
      <c r="K42" s="132"/>
      <c r="L42" s="132"/>
      <c r="M42" s="133">
        <f>SUM(M43:M45)</f>
        <v>62589.119999999995</v>
      </c>
      <c r="N42" s="134">
        <f>M42/$M$141</f>
        <v>0.12445680002274019</v>
      </c>
    </row>
    <row r="43" spans="1:16" s="127" customFormat="1" ht="25.5" x14ac:dyDescent="0.2">
      <c r="A43" s="135" t="s">
        <v>55</v>
      </c>
      <c r="B43" s="136" t="s">
        <v>61</v>
      </c>
      <c r="C43" s="135" t="s">
        <v>23</v>
      </c>
      <c r="D43" s="135" t="s">
        <v>62</v>
      </c>
      <c r="E43" s="137" t="s">
        <v>42</v>
      </c>
      <c r="F43" s="138">
        <v>171.64</v>
      </c>
      <c r="G43" s="139">
        <v>153.72</v>
      </c>
      <c r="H43" s="139">
        <v>12.62</v>
      </c>
      <c r="I43" s="139">
        <v>141.1</v>
      </c>
      <c r="J43" s="139">
        <f t="shared" si="5"/>
        <v>153.72</v>
      </c>
      <c r="K43" s="139">
        <f t="shared" ref="K43:K45" si="24">H43*F43</f>
        <v>2166.0967999999998</v>
      </c>
      <c r="L43" s="139">
        <f t="shared" ref="L43:L45" si="25">F43*I43</f>
        <v>24218.403999999999</v>
      </c>
      <c r="M43" s="139">
        <f t="shared" ref="M43:M45" si="26">K43+L43</f>
        <v>26384.500799999998</v>
      </c>
      <c r="N43" s="140">
        <f>M43/$M$141</f>
        <v>5.24648779175267E-2</v>
      </c>
    </row>
    <row r="44" spans="1:16" s="127" customFormat="1" x14ac:dyDescent="0.2">
      <c r="A44" s="135" t="s">
        <v>192</v>
      </c>
      <c r="B44" s="136" t="s">
        <v>56</v>
      </c>
      <c r="C44" s="135" t="s">
        <v>23</v>
      </c>
      <c r="D44" s="135" t="s">
        <v>57</v>
      </c>
      <c r="E44" s="137" t="s">
        <v>24</v>
      </c>
      <c r="F44" s="138">
        <f>18.66*4</f>
        <v>74.64</v>
      </c>
      <c r="G44" s="139">
        <v>410.78</v>
      </c>
      <c r="H44" s="139">
        <v>34.18</v>
      </c>
      <c r="I44" s="139">
        <v>376.6</v>
      </c>
      <c r="J44" s="139">
        <f t="shared" si="5"/>
        <v>410.78000000000003</v>
      </c>
      <c r="K44" s="139">
        <f t="shared" si="24"/>
        <v>2551.1952000000001</v>
      </c>
      <c r="L44" s="139">
        <f t="shared" si="25"/>
        <v>28109.424000000003</v>
      </c>
      <c r="M44" s="139">
        <f t="shared" si="26"/>
        <v>30660.619200000001</v>
      </c>
      <c r="N44" s="140">
        <f>M44/$M$141</f>
        <v>6.0967825595691215E-2</v>
      </c>
    </row>
    <row r="45" spans="1:16" s="127" customFormat="1" x14ac:dyDescent="0.2">
      <c r="A45" s="135" t="s">
        <v>193</v>
      </c>
      <c r="B45" s="136" t="s">
        <v>58</v>
      </c>
      <c r="C45" s="135" t="s">
        <v>23</v>
      </c>
      <c r="D45" s="135" t="s">
        <v>59</v>
      </c>
      <c r="E45" s="137" t="s">
        <v>42</v>
      </c>
      <c r="F45" s="138">
        <v>73.92</v>
      </c>
      <c r="G45" s="139">
        <v>75</v>
      </c>
      <c r="H45" s="139">
        <v>8.6</v>
      </c>
      <c r="I45" s="139">
        <v>66.400000000000006</v>
      </c>
      <c r="J45" s="139">
        <f t="shared" si="5"/>
        <v>75</v>
      </c>
      <c r="K45" s="139">
        <f t="shared" si="24"/>
        <v>635.71199999999999</v>
      </c>
      <c r="L45" s="139">
        <f t="shared" si="25"/>
        <v>4908.2880000000005</v>
      </c>
      <c r="M45" s="139">
        <f t="shared" si="26"/>
        <v>5544</v>
      </c>
      <c r="N45" s="140">
        <f>M45/$M$141</f>
        <v>1.102409650952229E-2</v>
      </c>
    </row>
    <row r="46" spans="1:16" s="127" customFormat="1" x14ac:dyDescent="0.2">
      <c r="A46" s="135"/>
      <c r="B46" s="136"/>
      <c r="C46" s="135"/>
      <c r="D46" s="135"/>
      <c r="E46" s="137"/>
      <c r="F46" s="138"/>
      <c r="G46" s="139"/>
      <c r="H46" s="139"/>
      <c r="I46" s="139"/>
      <c r="J46" s="139"/>
      <c r="K46" s="139"/>
      <c r="L46" s="139"/>
      <c r="M46" s="139"/>
      <c r="N46" s="140"/>
    </row>
    <row r="47" spans="1:16" s="128" customFormat="1" x14ac:dyDescent="0.2">
      <c r="A47" s="130" t="s">
        <v>63</v>
      </c>
      <c r="B47" s="130"/>
      <c r="C47" s="130"/>
      <c r="D47" s="130" t="s">
        <v>64</v>
      </c>
      <c r="E47" s="130"/>
      <c r="F47" s="131"/>
      <c r="G47" s="132"/>
      <c r="H47" s="132"/>
      <c r="I47" s="132"/>
      <c r="J47" s="132"/>
      <c r="K47" s="132"/>
      <c r="L47" s="132"/>
      <c r="M47" s="133">
        <f>SUM(M48:M48)</f>
        <v>3420.0047999999997</v>
      </c>
      <c r="N47" s="134">
        <f>M47/$M$141</f>
        <v>6.8005885602867014E-3</v>
      </c>
    </row>
    <row r="48" spans="1:16" s="127" customFormat="1" ht="25.5" x14ac:dyDescent="0.2">
      <c r="A48" s="135" t="s">
        <v>65</v>
      </c>
      <c r="B48" s="136" t="s">
        <v>66</v>
      </c>
      <c r="C48" s="135" t="s">
        <v>23</v>
      </c>
      <c r="D48" s="135" t="s">
        <v>67</v>
      </c>
      <c r="E48" s="137" t="s">
        <v>24</v>
      </c>
      <c r="F48" s="138">
        <f>F44</f>
        <v>74.64</v>
      </c>
      <c r="G48" s="139">
        <v>45.82</v>
      </c>
      <c r="H48" s="139">
        <v>21.72</v>
      </c>
      <c r="I48" s="139">
        <v>24.1</v>
      </c>
      <c r="J48" s="139">
        <f t="shared" si="5"/>
        <v>45.82</v>
      </c>
      <c r="K48" s="139">
        <f t="shared" ref="K48" si="27">H48*F48</f>
        <v>1621.1807999999999</v>
      </c>
      <c r="L48" s="139">
        <f t="shared" ref="L48" si="28">F48*I48</f>
        <v>1798.8240000000001</v>
      </c>
      <c r="M48" s="139">
        <f t="shared" ref="M48" si="29">K48+L48</f>
        <v>3420.0047999999997</v>
      </c>
      <c r="N48" s="140">
        <f>M48/$M$141</f>
        <v>6.8005885602867014E-3</v>
      </c>
    </row>
    <row r="49" spans="1:14" s="127" customFormat="1" x14ac:dyDescent="0.2">
      <c r="A49" s="135"/>
      <c r="B49" s="136"/>
      <c r="C49" s="135"/>
      <c r="D49" s="135"/>
      <c r="E49" s="137"/>
      <c r="F49" s="138"/>
      <c r="G49" s="139"/>
      <c r="H49" s="139"/>
      <c r="I49" s="139"/>
      <c r="J49" s="139"/>
      <c r="K49" s="139"/>
      <c r="L49" s="139"/>
      <c r="M49" s="139"/>
      <c r="N49" s="140"/>
    </row>
    <row r="50" spans="1:14" s="128" customFormat="1" x14ac:dyDescent="0.2">
      <c r="A50" s="130" t="s">
        <v>68</v>
      </c>
      <c r="B50" s="130"/>
      <c r="C50" s="130"/>
      <c r="D50" s="130" t="s">
        <v>69</v>
      </c>
      <c r="E50" s="130"/>
      <c r="F50" s="131"/>
      <c r="G50" s="132"/>
      <c r="H50" s="132"/>
      <c r="I50" s="132"/>
      <c r="J50" s="132"/>
      <c r="K50" s="132"/>
      <c r="L50" s="132"/>
      <c r="M50" s="133">
        <f>SUM(M51:M60)</f>
        <v>54338.454400000002</v>
      </c>
      <c r="N50" s="134">
        <f t="shared" ref="N50:N59" si="30">M50/$M$141</f>
        <v>0.10805057097472512</v>
      </c>
    </row>
    <row r="51" spans="1:14" s="127" customFormat="1" ht="25.5" x14ac:dyDescent="0.2">
      <c r="A51" s="135" t="s">
        <v>70</v>
      </c>
      <c r="B51" s="136" t="s">
        <v>279</v>
      </c>
      <c r="C51" s="135" t="s">
        <v>23</v>
      </c>
      <c r="D51" s="135" t="s">
        <v>280</v>
      </c>
      <c r="E51" s="137" t="s">
        <v>42</v>
      </c>
      <c r="F51" s="138">
        <v>80</v>
      </c>
      <c r="G51" s="139">
        <v>49.88</v>
      </c>
      <c r="H51" s="139">
        <v>14.42</v>
      </c>
      <c r="I51" s="139">
        <v>35.46</v>
      </c>
      <c r="J51" s="139">
        <f t="shared" si="5"/>
        <v>49.88</v>
      </c>
      <c r="K51" s="139">
        <f t="shared" ref="K51:K59" si="31">H51*F51</f>
        <v>1153.5999999999999</v>
      </c>
      <c r="L51" s="139">
        <f t="shared" ref="L51:L59" si="32">F51*I51</f>
        <v>2836.8</v>
      </c>
      <c r="M51" s="139">
        <f t="shared" ref="M51:M59" si="33">K51+L51</f>
        <v>3990.4</v>
      </c>
      <c r="N51" s="140">
        <f t="shared" si="30"/>
        <v>7.9348042409086838E-3</v>
      </c>
    </row>
    <row r="52" spans="1:14" s="127" customFormat="1" ht="25.5" x14ac:dyDescent="0.2">
      <c r="A52" s="135" t="s">
        <v>71</v>
      </c>
      <c r="B52" s="136" t="s">
        <v>281</v>
      </c>
      <c r="C52" s="135" t="s">
        <v>243</v>
      </c>
      <c r="D52" s="135" t="s">
        <v>282</v>
      </c>
      <c r="E52" s="137" t="s">
        <v>35</v>
      </c>
      <c r="F52" s="138">
        <v>22</v>
      </c>
      <c r="G52" s="139">
        <v>62.53</v>
      </c>
      <c r="H52" s="139">
        <v>16.27</v>
      </c>
      <c r="I52" s="139">
        <v>46.26</v>
      </c>
      <c r="J52" s="139">
        <f t="shared" si="5"/>
        <v>62.53</v>
      </c>
      <c r="K52" s="139">
        <f t="shared" si="31"/>
        <v>357.94</v>
      </c>
      <c r="L52" s="139">
        <f t="shared" si="32"/>
        <v>1017.7199999999999</v>
      </c>
      <c r="M52" s="139">
        <f t="shared" si="33"/>
        <v>1375.6599999999999</v>
      </c>
      <c r="N52" s="140">
        <f t="shared" si="30"/>
        <v>2.7354633124620185E-3</v>
      </c>
    </row>
    <row r="53" spans="1:14" s="127" customFormat="1" ht="38.25" x14ac:dyDescent="0.2">
      <c r="A53" s="135" t="s">
        <v>72</v>
      </c>
      <c r="B53" s="136" t="s">
        <v>283</v>
      </c>
      <c r="C53" s="135" t="s">
        <v>23</v>
      </c>
      <c r="D53" s="135" t="s">
        <v>284</v>
      </c>
      <c r="E53" s="137" t="s">
        <v>42</v>
      </c>
      <c r="F53" s="138">
        <v>58</v>
      </c>
      <c r="G53" s="139">
        <v>69.790000000000006</v>
      </c>
      <c r="H53" s="139">
        <v>4.6900000000000004</v>
      </c>
      <c r="I53" s="139">
        <v>65.099999999999994</v>
      </c>
      <c r="J53" s="139">
        <f t="shared" si="5"/>
        <v>69.789999999999992</v>
      </c>
      <c r="K53" s="139">
        <f t="shared" si="31"/>
        <v>272.02000000000004</v>
      </c>
      <c r="L53" s="139">
        <f t="shared" si="32"/>
        <v>3775.7999999999997</v>
      </c>
      <c r="M53" s="139">
        <f t="shared" si="33"/>
        <v>4047.8199999999997</v>
      </c>
      <c r="N53" s="140">
        <f t="shared" si="30"/>
        <v>8.0489823833287347E-3</v>
      </c>
    </row>
    <row r="54" spans="1:14" s="127" customFormat="1" x14ac:dyDescent="0.2">
      <c r="A54" s="135" t="s">
        <v>75</v>
      </c>
      <c r="B54" s="136" t="s">
        <v>285</v>
      </c>
      <c r="C54" s="135" t="s">
        <v>27</v>
      </c>
      <c r="D54" s="135" t="s">
        <v>286</v>
      </c>
      <c r="E54" s="137" t="s">
        <v>42</v>
      </c>
      <c r="F54" s="138">
        <v>99</v>
      </c>
      <c r="G54" s="139">
        <v>84.14</v>
      </c>
      <c r="H54" s="139">
        <v>28.24</v>
      </c>
      <c r="I54" s="139">
        <v>55.9</v>
      </c>
      <c r="J54" s="139">
        <f t="shared" si="5"/>
        <v>84.14</v>
      </c>
      <c r="K54" s="139">
        <f t="shared" si="31"/>
        <v>2795.7599999999998</v>
      </c>
      <c r="L54" s="139">
        <f t="shared" si="32"/>
        <v>5534.0999999999995</v>
      </c>
      <c r="M54" s="139">
        <f t="shared" si="33"/>
        <v>8329.8599999999988</v>
      </c>
      <c r="N54" s="140">
        <f t="shared" si="30"/>
        <v>1.6563705005557237E-2</v>
      </c>
    </row>
    <row r="55" spans="1:14" s="127" customFormat="1" ht="38.25" x14ac:dyDescent="0.2">
      <c r="A55" s="135" t="s">
        <v>78</v>
      </c>
      <c r="B55" s="136" t="s">
        <v>287</v>
      </c>
      <c r="C55" s="135" t="s">
        <v>23</v>
      </c>
      <c r="D55" s="135" t="s">
        <v>288</v>
      </c>
      <c r="E55" s="137" t="s">
        <v>26</v>
      </c>
      <c r="F55" s="138">
        <v>3</v>
      </c>
      <c r="G55" s="139">
        <v>3384.15</v>
      </c>
      <c r="H55" s="139">
        <v>229.25</v>
      </c>
      <c r="I55" s="139">
        <v>3154.9</v>
      </c>
      <c r="J55" s="139">
        <f t="shared" si="5"/>
        <v>3384.15</v>
      </c>
      <c r="K55" s="139">
        <f t="shared" si="31"/>
        <v>687.75</v>
      </c>
      <c r="L55" s="139">
        <f t="shared" si="32"/>
        <v>9464.7000000000007</v>
      </c>
      <c r="M55" s="139">
        <f t="shared" si="33"/>
        <v>10152.450000000001</v>
      </c>
      <c r="N55" s="140">
        <f t="shared" si="30"/>
        <v>2.0187876733062694E-2</v>
      </c>
    </row>
    <row r="56" spans="1:14" s="127" customFormat="1" ht="25.5" x14ac:dyDescent="0.2">
      <c r="A56" s="135" t="s">
        <v>79</v>
      </c>
      <c r="B56" s="136" t="s">
        <v>289</v>
      </c>
      <c r="C56" s="135" t="s">
        <v>243</v>
      </c>
      <c r="D56" s="135" t="s">
        <v>290</v>
      </c>
      <c r="E56" s="137" t="s">
        <v>35</v>
      </c>
      <c r="F56" s="138">
        <v>20</v>
      </c>
      <c r="G56" s="139">
        <v>645.96</v>
      </c>
      <c r="H56" s="139">
        <v>275.73</v>
      </c>
      <c r="I56" s="139">
        <v>370.23</v>
      </c>
      <c r="J56" s="139">
        <f t="shared" si="5"/>
        <v>645.96</v>
      </c>
      <c r="K56" s="139">
        <f t="shared" si="31"/>
        <v>5514.6</v>
      </c>
      <c r="L56" s="139">
        <f t="shared" si="32"/>
        <v>7404.6</v>
      </c>
      <c r="M56" s="139">
        <f t="shared" si="33"/>
        <v>12919.2</v>
      </c>
      <c r="N56" s="140">
        <f t="shared" si="30"/>
        <v>2.5689485502492851E-2</v>
      </c>
    </row>
    <row r="57" spans="1:14" s="127" customFormat="1" ht="25.5" x14ac:dyDescent="0.2">
      <c r="A57" s="135" t="s">
        <v>80</v>
      </c>
      <c r="B57" s="136" t="s">
        <v>291</v>
      </c>
      <c r="C57" s="135" t="s">
        <v>23</v>
      </c>
      <c r="D57" s="135" t="s">
        <v>292</v>
      </c>
      <c r="E57" s="137" t="s">
        <v>26</v>
      </c>
      <c r="F57" s="138">
        <v>26</v>
      </c>
      <c r="G57" s="139">
        <v>305.51</v>
      </c>
      <c r="H57" s="139">
        <v>33.159999999999997</v>
      </c>
      <c r="I57" s="139">
        <v>272.35000000000002</v>
      </c>
      <c r="J57" s="139">
        <f t="shared" si="5"/>
        <v>305.51</v>
      </c>
      <c r="K57" s="139">
        <f t="shared" si="31"/>
        <v>862.15999999999985</v>
      </c>
      <c r="L57" s="139">
        <f t="shared" si="32"/>
        <v>7081.1</v>
      </c>
      <c r="M57" s="139">
        <f t="shared" si="33"/>
        <v>7943.26</v>
      </c>
      <c r="N57" s="140">
        <f t="shared" si="30"/>
        <v>1.579496119051732E-2</v>
      </c>
    </row>
    <row r="58" spans="1:14" s="127" customFormat="1" ht="38.25" x14ac:dyDescent="0.2">
      <c r="A58" s="135" t="s">
        <v>81</v>
      </c>
      <c r="B58" s="136" t="s">
        <v>73</v>
      </c>
      <c r="C58" s="135" t="s">
        <v>23</v>
      </c>
      <c r="D58" s="135" t="s">
        <v>74</v>
      </c>
      <c r="E58" s="137" t="s">
        <v>26</v>
      </c>
      <c r="F58" s="138">
        <v>12.13</v>
      </c>
      <c r="G58" s="139">
        <v>323.88</v>
      </c>
      <c r="H58" s="139">
        <v>15.68</v>
      </c>
      <c r="I58" s="139">
        <v>308.2</v>
      </c>
      <c r="J58" s="139">
        <f t="shared" si="5"/>
        <v>323.88</v>
      </c>
      <c r="K58" s="139">
        <f t="shared" si="31"/>
        <v>190.19840000000002</v>
      </c>
      <c r="L58" s="139">
        <f t="shared" si="32"/>
        <v>3738.4659999999999</v>
      </c>
      <c r="M58" s="139">
        <f t="shared" si="33"/>
        <v>3928.6644000000001</v>
      </c>
      <c r="N58" s="140">
        <f t="shared" si="30"/>
        <v>7.8120446426992209E-3</v>
      </c>
    </row>
    <row r="59" spans="1:14" s="127" customFormat="1" ht="51" x14ac:dyDescent="0.2">
      <c r="A59" s="135" t="s">
        <v>83</v>
      </c>
      <c r="B59" s="136" t="s">
        <v>76</v>
      </c>
      <c r="C59" s="135" t="s">
        <v>23</v>
      </c>
      <c r="D59" s="135" t="s">
        <v>77</v>
      </c>
      <c r="E59" s="137" t="s">
        <v>26</v>
      </c>
      <c r="F59" s="138">
        <v>2</v>
      </c>
      <c r="G59" s="139">
        <v>825.57</v>
      </c>
      <c r="H59" s="139">
        <v>33.01</v>
      </c>
      <c r="I59" s="139">
        <v>792.56</v>
      </c>
      <c r="J59" s="139">
        <f t="shared" si="5"/>
        <v>825.56999999999994</v>
      </c>
      <c r="K59" s="139">
        <f t="shared" si="31"/>
        <v>66.02</v>
      </c>
      <c r="L59" s="139">
        <f t="shared" si="32"/>
        <v>1585.12</v>
      </c>
      <c r="M59" s="139">
        <f t="shared" si="33"/>
        <v>1651.1399999999999</v>
      </c>
      <c r="N59" s="140">
        <f t="shared" si="30"/>
        <v>3.2832479636963618E-3</v>
      </c>
    </row>
    <row r="60" spans="1:14" s="127" customFormat="1" x14ac:dyDescent="0.2">
      <c r="A60" s="135"/>
      <c r="B60" s="136"/>
      <c r="C60" s="135"/>
      <c r="D60" s="135"/>
      <c r="E60" s="137"/>
      <c r="F60" s="138"/>
      <c r="G60" s="139"/>
      <c r="H60" s="139"/>
      <c r="I60" s="139"/>
      <c r="J60" s="139"/>
      <c r="K60" s="139"/>
      <c r="L60" s="139"/>
      <c r="M60" s="139"/>
      <c r="N60" s="140"/>
    </row>
    <row r="61" spans="1:14" s="128" customFormat="1" x14ac:dyDescent="0.2">
      <c r="A61" s="130" t="s">
        <v>84</v>
      </c>
      <c r="B61" s="130"/>
      <c r="C61" s="130"/>
      <c r="D61" s="130" t="s">
        <v>85</v>
      </c>
      <c r="E61" s="130"/>
      <c r="F61" s="131"/>
      <c r="G61" s="132"/>
      <c r="H61" s="132"/>
      <c r="I61" s="132"/>
      <c r="J61" s="132"/>
      <c r="K61" s="132"/>
      <c r="L61" s="132"/>
      <c r="M61" s="133">
        <f>SUM(M62:M62)</f>
        <v>0</v>
      </c>
      <c r="N61" s="134">
        <f>M61/$M$141</f>
        <v>0</v>
      </c>
    </row>
    <row r="62" spans="1:14" s="127" customFormat="1" x14ac:dyDescent="0.2">
      <c r="A62" s="135"/>
      <c r="B62" s="136"/>
      <c r="C62" s="135"/>
      <c r="D62" s="135"/>
      <c r="E62" s="137"/>
      <c r="F62" s="138"/>
      <c r="G62" s="139"/>
      <c r="H62" s="139"/>
      <c r="I62" s="139"/>
      <c r="J62" s="139"/>
      <c r="K62" s="139"/>
      <c r="L62" s="139"/>
      <c r="M62" s="139"/>
      <c r="N62" s="140"/>
    </row>
    <row r="63" spans="1:14" s="128" customFormat="1" x14ac:dyDescent="0.2">
      <c r="A63" s="130" t="s">
        <v>86</v>
      </c>
      <c r="B63" s="130"/>
      <c r="C63" s="130"/>
      <c r="D63" s="130" t="s">
        <v>87</v>
      </c>
      <c r="E63" s="130"/>
      <c r="F63" s="131"/>
      <c r="G63" s="132"/>
      <c r="H63" s="132"/>
      <c r="I63" s="132"/>
      <c r="J63" s="132"/>
      <c r="K63" s="132"/>
      <c r="L63" s="132"/>
      <c r="M63" s="133">
        <f>SUM(M64:M87)</f>
        <v>50523.28</v>
      </c>
      <c r="N63" s="134">
        <f t="shared" ref="N63:N86" si="34">M63/$M$141</f>
        <v>0.10046419817778089</v>
      </c>
    </row>
    <row r="64" spans="1:14" s="127" customFormat="1" ht="38.25" x14ac:dyDescent="0.2">
      <c r="A64" s="135" t="s">
        <v>168</v>
      </c>
      <c r="B64" s="136" t="s">
        <v>293</v>
      </c>
      <c r="C64" s="135" t="s">
        <v>23</v>
      </c>
      <c r="D64" s="135" t="s">
        <v>383</v>
      </c>
      <c r="E64" s="137" t="s">
        <v>42</v>
      </c>
      <c r="F64" s="138">
        <v>1200</v>
      </c>
      <c r="G64" s="139">
        <v>17.39</v>
      </c>
      <c r="H64" s="139">
        <v>2.77</v>
      </c>
      <c r="I64" s="139">
        <v>14.62</v>
      </c>
      <c r="J64" s="139">
        <f t="shared" si="5"/>
        <v>17.39</v>
      </c>
      <c r="K64" s="139">
        <f t="shared" ref="K64" si="35">H64*F64</f>
        <v>3324</v>
      </c>
      <c r="L64" s="139">
        <f t="shared" ref="L64" si="36">F64*I64</f>
        <v>17544</v>
      </c>
      <c r="M64" s="139">
        <f t="shared" ref="M64" si="37">K64+L64</f>
        <v>20868</v>
      </c>
      <c r="N64" s="140">
        <f t="shared" si="34"/>
        <v>4.1495462835626107E-2</v>
      </c>
    </row>
    <row r="65" spans="1:14" s="127" customFormat="1" x14ac:dyDescent="0.2">
      <c r="A65" s="135" t="s">
        <v>169</v>
      </c>
      <c r="B65" s="136" t="s">
        <v>294</v>
      </c>
      <c r="C65" s="135" t="s">
        <v>27</v>
      </c>
      <c r="D65" s="135" t="s">
        <v>295</v>
      </c>
      <c r="E65" s="137" t="s">
        <v>26</v>
      </c>
      <c r="F65" s="138">
        <v>30</v>
      </c>
      <c r="G65" s="139">
        <v>1.99</v>
      </c>
      <c r="H65" s="139">
        <v>1.05</v>
      </c>
      <c r="I65" s="139">
        <v>0.94</v>
      </c>
      <c r="J65" s="139">
        <f t="shared" si="5"/>
        <v>1.99</v>
      </c>
      <c r="K65" s="139">
        <f t="shared" ref="K65:K70" si="38">H65*F65</f>
        <v>31.5</v>
      </c>
      <c r="L65" s="139">
        <f t="shared" ref="L65:L70" si="39">F65*I65</f>
        <v>28.2</v>
      </c>
      <c r="M65" s="139">
        <f t="shared" ref="M65:M70" si="40">K65+L65</f>
        <v>59.7</v>
      </c>
      <c r="N65" s="140">
        <f t="shared" si="34"/>
        <v>1.1871186176379522E-4</v>
      </c>
    </row>
    <row r="66" spans="1:14" s="127" customFormat="1" ht="38.25" x14ac:dyDescent="0.2">
      <c r="A66" s="135" t="s">
        <v>170</v>
      </c>
      <c r="B66" s="136" t="s">
        <v>296</v>
      </c>
      <c r="C66" s="135" t="s">
        <v>23</v>
      </c>
      <c r="D66" s="135" t="s">
        <v>384</v>
      </c>
      <c r="E66" s="137" t="s">
        <v>42</v>
      </c>
      <c r="F66" s="138">
        <v>800</v>
      </c>
      <c r="G66" s="139">
        <v>7.17</v>
      </c>
      <c r="H66" s="139">
        <v>1.41</v>
      </c>
      <c r="I66" s="139">
        <v>5.76</v>
      </c>
      <c r="J66" s="139">
        <f t="shared" si="5"/>
        <v>7.17</v>
      </c>
      <c r="K66" s="139">
        <f t="shared" si="38"/>
        <v>1128</v>
      </c>
      <c r="L66" s="139">
        <f t="shared" si="39"/>
        <v>4608</v>
      </c>
      <c r="M66" s="139">
        <f t="shared" si="40"/>
        <v>5736</v>
      </c>
      <c r="N66" s="140">
        <f t="shared" si="34"/>
        <v>1.1405883401626956E-2</v>
      </c>
    </row>
    <row r="67" spans="1:14" s="127" customFormat="1" ht="25.5" x14ac:dyDescent="0.2">
      <c r="A67" s="135" t="s">
        <v>171</v>
      </c>
      <c r="B67" s="136" t="s">
        <v>297</v>
      </c>
      <c r="C67" s="135" t="s">
        <v>243</v>
      </c>
      <c r="D67" s="135" t="s">
        <v>189</v>
      </c>
      <c r="E67" s="137" t="s">
        <v>35</v>
      </c>
      <c r="F67" s="138">
        <v>4</v>
      </c>
      <c r="G67" s="139">
        <v>316.58999999999997</v>
      </c>
      <c r="H67" s="139">
        <v>72.34</v>
      </c>
      <c r="I67" s="139">
        <v>244.25</v>
      </c>
      <c r="J67" s="139">
        <f t="shared" si="5"/>
        <v>316.59000000000003</v>
      </c>
      <c r="K67" s="139">
        <f t="shared" si="38"/>
        <v>289.36</v>
      </c>
      <c r="L67" s="139">
        <f t="shared" si="39"/>
        <v>977</v>
      </c>
      <c r="M67" s="139">
        <f t="shared" si="40"/>
        <v>1266.3600000000001</v>
      </c>
      <c r="N67" s="140">
        <f t="shared" si="34"/>
        <v>2.5181231702378513E-3</v>
      </c>
    </row>
    <row r="68" spans="1:14" s="127" customFormat="1" x14ac:dyDescent="0.2">
      <c r="A68" s="135" t="s">
        <v>172</v>
      </c>
      <c r="B68" s="136" t="s">
        <v>298</v>
      </c>
      <c r="C68" s="135" t="s">
        <v>25</v>
      </c>
      <c r="D68" s="135" t="s">
        <v>299</v>
      </c>
      <c r="E68" s="137" t="s">
        <v>35</v>
      </c>
      <c r="F68" s="138">
        <v>1</v>
      </c>
      <c r="G68" s="139">
        <v>25</v>
      </c>
      <c r="H68" s="139">
        <v>0</v>
      </c>
      <c r="I68" s="139">
        <v>25</v>
      </c>
      <c r="J68" s="139">
        <f t="shared" si="5"/>
        <v>25</v>
      </c>
      <c r="K68" s="139">
        <f t="shared" si="38"/>
        <v>0</v>
      </c>
      <c r="L68" s="139">
        <f t="shared" si="39"/>
        <v>25</v>
      </c>
      <c r="M68" s="139">
        <f t="shared" si="40"/>
        <v>25</v>
      </c>
      <c r="N68" s="140">
        <f t="shared" si="34"/>
        <v>4.971183490946198E-5</v>
      </c>
    </row>
    <row r="69" spans="1:14" s="127" customFormat="1" ht="25.5" x14ac:dyDescent="0.2">
      <c r="A69" s="135" t="s">
        <v>173</v>
      </c>
      <c r="B69" s="136" t="s">
        <v>300</v>
      </c>
      <c r="C69" s="135" t="s">
        <v>28</v>
      </c>
      <c r="D69" s="135" t="s">
        <v>301</v>
      </c>
      <c r="E69" s="137" t="s">
        <v>29</v>
      </c>
      <c r="F69" s="138">
        <v>100</v>
      </c>
      <c r="G69" s="139">
        <v>10.88</v>
      </c>
      <c r="H69" s="139">
        <v>3.35</v>
      </c>
      <c r="I69" s="139">
        <v>7.53</v>
      </c>
      <c r="J69" s="139">
        <f t="shared" si="5"/>
        <v>10.88</v>
      </c>
      <c r="K69" s="139">
        <f t="shared" si="38"/>
        <v>335</v>
      </c>
      <c r="L69" s="139">
        <f t="shared" si="39"/>
        <v>753</v>
      </c>
      <c r="M69" s="139">
        <f t="shared" si="40"/>
        <v>1088</v>
      </c>
      <c r="N69" s="140">
        <f t="shared" si="34"/>
        <v>2.1634590552597854E-3</v>
      </c>
    </row>
    <row r="70" spans="1:14" s="127" customFormat="1" ht="25.5" x14ac:dyDescent="0.2">
      <c r="A70" s="135" t="s">
        <v>174</v>
      </c>
      <c r="B70" s="136" t="s">
        <v>302</v>
      </c>
      <c r="C70" s="135" t="s">
        <v>243</v>
      </c>
      <c r="D70" s="135" t="s">
        <v>166</v>
      </c>
      <c r="E70" s="137" t="s">
        <v>35</v>
      </c>
      <c r="F70" s="138">
        <v>100</v>
      </c>
      <c r="G70" s="139">
        <v>4.46</v>
      </c>
      <c r="H70" s="139">
        <v>1.07</v>
      </c>
      <c r="I70" s="139">
        <v>3.39</v>
      </c>
      <c r="J70" s="139">
        <f t="shared" si="5"/>
        <v>4.46</v>
      </c>
      <c r="K70" s="139">
        <f t="shared" si="38"/>
        <v>107</v>
      </c>
      <c r="L70" s="139">
        <f t="shared" si="39"/>
        <v>339</v>
      </c>
      <c r="M70" s="139">
        <f t="shared" si="40"/>
        <v>446</v>
      </c>
      <c r="N70" s="140">
        <f t="shared" si="34"/>
        <v>8.8685913478480174E-4</v>
      </c>
    </row>
    <row r="71" spans="1:14" s="127" customFormat="1" x14ac:dyDescent="0.2">
      <c r="A71" s="135" t="s">
        <v>175</v>
      </c>
      <c r="B71" s="136" t="s">
        <v>303</v>
      </c>
      <c r="C71" s="135" t="s">
        <v>304</v>
      </c>
      <c r="D71" s="135" t="s">
        <v>305</v>
      </c>
      <c r="E71" s="137" t="s">
        <v>29</v>
      </c>
      <c r="F71" s="138">
        <v>1</v>
      </c>
      <c r="G71" s="139">
        <v>22.21</v>
      </c>
      <c r="H71" s="139">
        <v>22.21</v>
      </c>
      <c r="I71" s="139">
        <v>0</v>
      </c>
      <c r="J71" s="139">
        <f t="shared" ref="J71:J86" si="41">H71+I71</f>
        <v>22.21</v>
      </c>
      <c r="K71" s="139">
        <f t="shared" ref="K71:K86" si="42">H71*F71</f>
        <v>22.21</v>
      </c>
      <c r="L71" s="139">
        <f t="shared" ref="L71:L86" si="43">F71*I71</f>
        <v>0</v>
      </c>
      <c r="M71" s="139">
        <f t="shared" ref="M71:M86" si="44">K71+L71</f>
        <v>22.21</v>
      </c>
      <c r="N71" s="140">
        <f t="shared" si="34"/>
        <v>4.4163994133566026E-5</v>
      </c>
    </row>
    <row r="72" spans="1:14" s="127" customFormat="1" x14ac:dyDescent="0.2">
      <c r="A72" s="135" t="s">
        <v>176</v>
      </c>
      <c r="B72" s="136" t="s">
        <v>306</v>
      </c>
      <c r="C72" s="135" t="s">
        <v>25</v>
      </c>
      <c r="D72" s="135" t="s">
        <v>307</v>
      </c>
      <c r="E72" s="137" t="s">
        <v>35</v>
      </c>
      <c r="F72" s="138">
        <v>30</v>
      </c>
      <c r="G72" s="139">
        <v>1.79</v>
      </c>
      <c r="H72" s="139">
        <v>0</v>
      </c>
      <c r="I72" s="139">
        <v>1.79</v>
      </c>
      <c r="J72" s="139">
        <f t="shared" si="41"/>
        <v>1.79</v>
      </c>
      <c r="K72" s="139">
        <f t="shared" si="42"/>
        <v>0</v>
      </c>
      <c r="L72" s="139">
        <f t="shared" si="43"/>
        <v>53.7</v>
      </c>
      <c r="M72" s="139">
        <f t="shared" si="44"/>
        <v>53.7</v>
      </c>
      <c r="N72" s="140">
        <f t="shared" si="34"/>
        <v>1.0678102138552434E-4</v>
      </c>
    </row>
    <row r="73" spans="1:14" s="127" customFormat="1" x14ac:dyDescent="0.2">
      <c r="A73" s="135" t="s">
        <v>177</v>
      </c>
      <c r="B73" s="136" t="s">
        <v>308</v>
      </c>
      <c r="C73" s="135" t="s">
        <v>27</v>
      </c>
      <c r="D73" s="135" t="s">
        <v>309</v>
      </c>
      <c r="E73" s="137" t="s">
        <v>26</v>
      </c>
      <c r="F73" s="138">
        <v>2</v>
      </c>
      <c r="G73" s="139">
        <v>283.38</v>
      </c>
      <c r="H73" s="139">
        <v>21.43</v>
      </c>
      <c r="I73" s="139">
        <v>261.95</v>
      </c>
      <c r="J73" s="139">
        <f t="shared" si="41"/>
        <v>283.38</v>
      </c>
      <c r="K73" s="139">
        <f t="shared" si="42"/>
        <v>42.86</v>
      </c>
      <c r="L73" s="139">
        <f t="shared" si="43"/>
        <v>523.9</v>
      </c>
      <c r="M73" s="139">
        <f t="shared" si="44"/>
        <v>566.76</v>
      </c>
      <c r="N73" s="140">
        <f t="shared" si="34"/>
        <v>1.1269871821314669E-3</v>
      </c>
    </row>
    <row r="74" spans="1:14" s="127" customFormat="1" x14ac:dyDescent="0.2">
      <c r="A74" s="135" t="s">
        <v>178</v>
      </c>
      <c r="B74" s="136" t="s">
        <v>310</v>
      </c>
      <c r="C74" s="135" t="s">
        <v>27</v>
      </c>
      <c r="D74" s="135" t="s">
        <v>311</v>
      </c>
      <c r="E74" s="137" t="s">
        <v>26</v>
      </c>
      <c r="F74" s="138">
        <v>36</v>
      </c>
      <c r="G74" s="139">
        <v>26.73</v>
      </c>
      <c r="H74" s="139">
        <v>16.100000000000001</v>
      </c>
      <c r="I74" s="139">
        <v>10.63</v>
      </c>
      <c r="J74" s="139">
        <f t="shared" si="41"/>
        <v>26.730000000000004</v>
      </c>
      <c r="K74" s="139">
        <f t="shared" si="42"/>
        <v>579.6</v>
      </c>
      <c r="L74" s="139">
        <f t="shared" si="43"/>
        <v>382.68</v>
      </c>
      <c r="M74" s="139">
        <f t="shared" si="44"/>
        <v>962.28</v>
      </c>
      <c r="N74" s="140">
        <f t="shared" si="34"/>
        <v>1.913468179867083E-3</v>
      </c>
    </row>
    <row r="75" spans="1:14" s="127" customFormat="1" x14ac:dyDescent="0.2">
      <c r="A75" s="135" t="s">
        <v>179</v>
      </c>
      <c r="B75" s="136" t="s">
        <v>312</v>
      </c>
      <c r="C75" s="135" t="s">
        <v>28</v>
      </c>
      <c r="D75" s="135" t="s">
        <v>313</v>
      </c>
      <c r="E75" s="137" t="s">
        <v>82</v>
      </c>
      <c r="F75" s="138">
        <v>6</v>
      </c>
      <c r="G75" s="139">
        <v>104.17</v>
      </c>
      <c r="H75" s="139">
        <v>30.23</v>
      </c>
      <c r="I75" s="139">
        <v>73.94</v>
      </c>
      <c r="J75" s="139">
        <f t="shared" si="41"/>
        <v>104.17</v>
      </c>
      <c r="K75" s="139">
        <f t="shared" si="42"/>
        <v>181.38</v>
      </c>
      <c r="L75" s="139">
        <f t="shared" si="43"/>
        <v>443.64</v>
      </c>
      <c r="M75" s="139">
        <f t="shared" si="44"/>
        <v>625.02</v>
      </c>
      <c r="N75" s="140">
        <f t="shared" si="34"/>
        <v>1.242835642204477E-3</v>
      </c>
    </row>
    <row r="76" spans="1:14" s="127" customFormat="1" x14ac:dyDescent="0.2">
      <c r="A76" s="135" t="s">
        <v>180</v>
      </c>
      <c r="B76" s="136" t="s">
        <v>385</v>
      </c>
      <c r="C76" s="135" t="s">
        <v>23</v>
      </c>
      <c r="D76" s="135" t="s">
        <v>386</v>
      </c>
      <c r="E76" s="137" t="s">
        <v>108</v>
      </c>
      <c r="F76" s="138">
        <v>49</v>
      </c>
      <c r="G76" s="139">
        <v>103.09</v>
      </c>
      <c r="H76" s="139">
        <v>100.8</v>
      </c>
      <c r="I76" s="139">
        <v>2.29</v>
      </c>
      <c r="J76" s="139">
        <f t="shared" si="41"/>
        <v>103.09</v>
      </c>
      <c r="K76" s="139">
        <f t="shared" si="42"/>
        <v>4939.2</v>
      </c>
      <c r="L76" s="139">
        <f t="shared" si="43"/>
        <v>112.21000000000001</v>
      </c>
      <c r="M76" s="139">
        <f t="shared" si="44"/>
        <v>5051.41</v>
      </c>
      <c r="N76" s="140">
        <f t="shared" si="34"/>
        <v>1.0044594399200213E-2</v>
      </c>
    </row>
    <row r="77" spans="1:14" s="127" customFormat="1" x14ac:dyDescent="0.2">
      <c r="A77" s="135" t="s">
        <v>181</v>
      </c>
      <c r="B77" s="136" t="s">
        <v>387</v>
      </c>
      <c r="C77" s="135" t="s">
        <v>28</v>
      </c>
      <c r="D77" s="135" t="s">
        <v>388</v>
      </c>
      <c r="E77" s="137" t="s">
        <v>82</v>
      </c>
      <c r="F77" s="138">
        <v>16</v>
      </c>
      <c r="G77" s="139">
        <v>23.7</v>
      </c>
      <c r="H77" s="139">
        <v>5.7</v>
      </c>
      <c r="I77" s="139">
        <v>18</v>
      </c>
      <c r="J77" s="139">
        <f t="shared" si="41"/>
        <v>23.7</v>
      </c>
      <c r="K77" s="139">
        <f t="shared" si="42"/>
        <v>91.2</v>
      </c>
      <c r="L77" s="139">
        <f t="shared" si="43"/>
        <v>288</v>
      </c>
      <c r="M77" s="139">
        <f t="shared" si="44"/>
        <v>379.2</v>
      </c>
      <c r="N77" s="140">
        <f t="shared" si="34"/>
        <v>7.5402911190671927E-4</v>
      </c>
    </row>
    <row r="78" spans="1:14" s="127" customFormat="1" x14ac:dyDescent="0.2">
      <c r="A78" s="135" t="s">
        <v>182</v>
      </c>
      <c r="B78" s="136" t="s">
        <v>389</v>
      </c>
      <c r="C78" s="135" t="s">
        <v>27</v>
      </c>
      <c r="D78" s="135" t="s">
        <v>390</v>
      </c>
      <c r="E78" s="137" t="s">
        <v>26</v>
      </c>
      <c r="F78" s="138">
        <v>50</v>
      </c>
      <c r="G78" s="139">
        <v>24.99</v>
      </c>
      <c r="H78" s="139">
        <v>22.83</v>
      </c>
      <c r="I78" s="139">
        <v>2.16</v>
      </c>
      <c r="J78" s="139">
        <f t="shared" si="41"/>
        <v>24.99</v>
      </c>
      <c r="K78" s="139">
        <f t="shared" si="42"/>
        <v>1141.5</v>
      </c>
      <c r="L78" s="139">
        <f t="shared" si="43"/>
        <v>108</v>
      </c>
      <c r="M78" s="139">
        <f t="shared" si="44"/>
        <v>1249.5</v>
      </c>
      <c r="N78" s="140">
        <f t="shared" si="34"/>
        <v>2.4845975087749096E-3</v>
      </c>
    </row>
    <row r="79" spans="1:14" s="127" customFormat="1" ht="25.5" x14ac:dyDescent="0.2">
      <c r="A79" s="135" t="s">
        <v>183</v>
      </c>
      <c r="B79" s="136" t="s">
        <v>391</v>
      </c>
      <c r="C79" s="135" t="s">
        <v>243</v>
      </c>
      <c r="D79" s="135" t="s">
        <v>392</v>
      </c>
      <c r="E79" s="137" t="s">
        <v>42</v>
      </c>
      <c r="F79" s="138">
        <v>60</v>
      </c>
      <c r="G79" s="139">
        <v>49.6</v>
      </c>
      <c r="H79" s="139">
        <v>28.93</v>
      </c>
      <c r="I79" s="139">
        <v>20.67</v>
      </c>
      <c r="J79" s="139">
        <f t="shared" si="41"/>
        <v>49.6</v>
      </c>
      <c r="K79" s="139">
        <f t="shared" si="42"/>
        <v>1735.8</v>
      </c>
      <c r="L79" s="139">
        <f t="shared" si="43"/>
        <v>1240.2</v>
      </c>
      <c r="M79" s="139">
        <f t="shared" si="44"/>
        <v>2976</v>
      </c>
      <c r="N79" s="140">
        <f t="shared" si="34"/>
        <v>5.9176968276223544E-3</v>
      </c>
    </row>
    <row r="80" spans="1:14" s="127" customFormat="1" ht="25.5" x14ac:dyDescent="0.2">
      <c r="A80" s="135" t="s">
        <v>184</v>
      </c>
      <c r="B80" s="136" t="s">
        <v>393</v>
      </c>
      <c r="C80" s="135" t="s">
        <v>243</v>
      </c>
      <c r="D80" s="135" t="s">
        <v>394</v>
      </c>
      <c r="E80" s="137" t="s">
        <v>35</v>
      </c>
      <c r="F80" s="138">
        <v>25</v>
      </c>
      <c r="G80" s="139">
        <v>20.96</v>
      </c>
      <c r="H80" s="139">
        <v>4.6900000000000004</v>
      </c>
      <c r="I80" s="139">
        <v>16.27</v>
      </c>
      <c r="J80" s="139">
        <f t="shared" si="41"/>
        <v>20.96</v>
      </c>
      <c r="K80" s="139">
        <f t="shared" si="42"/>
        <v>117.25000000000001</v>
      </c>
      <c r="L80" s="139">
        <f t="shared" si="43"/>
        <v>406.75</v>
      </c>
      <c r="M80" s="139">
        <f t="shared" si="44"/>
        <v>524</v>
      </c>
      <c r="N80" s="140">
        <f t="shared" si="34"/>
        <v>1.0419600597023231E-3</v>
      </c>
    </row>
    <row r="81" spans="1:14" s="127" customFormat="1" x14ac:dyDescent="0.2">
      <c r="A81" s="135" t="s">
        <v>185</v>
      </c>
      <c r="B81" s="136" t="s">
        <v>395</v>
      </c>
      <c r="C81" s="135" t="s">
        <v>27</v>
      </c>
      <c r="D81" s="135" t="s">
        <v>396</v>
      </c>
      <c r="E81" s="137" t="s">
        <v>26</v>
      </c>
      <c r="F81" s="138">
        <v>2</v>
      </c>
      <c r="G81" s="139">
        <v>273.77</v>
      </c>
      <c r="H81" s="139">
        <v>29.15</v>
      </c>
      <c r="I81" s="139">
        <v>244.62</v>
      </c>
      <c r="J81" s="139">
        <f t="shared" si="41"/>
        <v>273.77</v>
      </c>
      <c r="K81" s="139">
        <f t="shared" si="42"/>
        <v>58.3</v>
      </c>
      <c r="L81" s="139">
        <f t="shared" si="43"/>
        <v>489.24</v>
      </c>
      <c r="M81" s="139">
        <f t="shared" si="44"/>
        <v>547.54</v>
      </c>
      <c r="N81" s="140">
        <f t="shared" si="34"/>
        <v>1.0887687234530723E-3</v>
      </c>
    </row>
    <row r="82" spans="1:14" s="127" customFormat="1" x14ac:dyDescent="0.2">
      <c r="A82" s="135" t="s">
        <v>186</v>
      </c>
      <c r="B82" s="136" t="s">
        <v>397</v>
      </c>
      <c r="C82" s="135" t="s">
        <v>28</v>
      </c>
      <c r="D82" s="135" t="s">
        <v>398</v>
      </c>
      <c r="E82" s="137" t="s">
        <v>29</v>
      </c>
      <c r="F82" s="138">
        <v>100</v>
      </c>
      <c r="G82" s="139">
        <v>12.2</v>
      </c>
      <c r="H82" s="139">
        <v>0</v>
      </c>
      <c r="I82" s="139">
        <v>12.2</v>
      </c>
      <c r="J82" s="139">
        <f t="shared" si="41"/>
        <v>12.2</v>
      </c>
      <c r="K82" s="139">
        <f t="shared" si="42"/>
        <v>0</v>
      </c>
      <c r="L82" s="139">
        <f t="shared" si="43"/>
        <v>1220</v>
      </c>
      <c r="M82" s="139">
        <f t="shared" si="44"/>
        <v>1220</v>
      </c>
      <c r="N82" s="140">
        <f t="shared" si="34"/>
        <v>2.4259375435817447E-3</v>
      </c>
    </row>
    <row r="83" spans="1:14" s="127" customFormat="1" x14ac:dyDescent="0.2">
      <c r="A83" s="135" t="s">
        <v>187</v>
      </c>
      <c r="B83" s="136" t="s">
        <v>399</v>
      </c>
      <c r="C83" s="135" t="s">
        <v>28</v>
      </c>
      <c r="D83" s="135" t="s">
        <v>400</v>
      </c>
      <c r="E83" s="137" t="s">
        <v>29</v>
      </c>
      <c r="F83" s="138">
        <v>200</v>
      </c>
      <c r="G83" s="139">
        <v>8.3000000000000007</v>
      </c>
      <c r="H83" s="139">
        <v>0</v>
      </c>
      <c r="I83" s="139">
        <v>8.3000000000000007</v>
      </c>
      <c r="J83" s="139">
        <f t="shared" si="41"/>
        <v>8.3000000000000007</v>
      </c>
      <c r="K83" s="139">
        <f t="shared" si="42"/>
        <v>0</v>
      </c>
      <c r="L83" s="139">
        <f t="shared" si="43"/>
        <v>1660.0000000000002</v>
      </c>
      <c r="M83" s="139">
        <f t="shared" si="44"/>
        <v>1660.0000000000002</v>
      </c>
      <c r="N83" s="140">
        <f t="shared" si="34"/>
        <v>3.300865837988276E-3</v>
      </c>
    </row>
    <row r="84" spans="1:14" s="127" customFormat="1" ht="38.25" x14ac:dyDescent="0.2">
      <c r="A84" s="135" t="s">
        <v>407</v>
      </c>
      <c r="B84" s="136" t="s">
        <v>401</v>
      </c>
      <c r="C84" s="135" t="s">
        <v>23</v>
      </c>
      <c r="D84" s="135" t="s">
        <v>402</v>
      </c>
      <c r="E84" s="137" t="s">
        <v>42</v>
      </c>
      <c r="F84" s="138">
        <v>40</v>
      </c>
      <c r="G84" s="139">
        <v>81.150000000000006</v>
      </c>
      <c r="H84" s="139">
        <v>25.54</v>
      </c>
      <c r="I84" s="139">
        <v>55.61</v>
      </c>
      <c r="J84" s="139">
        <f t="shared" si="41"/>
        <v>81.150000000000006</v>
      </c>
      <c r="K84" s="139">
        <f t="shared" si="42"/>
        <v>1021.5999999999999</v>
      </c>
      <c r="L84" s="139">
        <f t="shared" si="43"/>
        <v>2224.4</v>
      </c>
      <c r="M84" s="139">
        <f t="shared" si="44"/>
        <v>3246</v>
      </c>
      <c r="N84" s="140">
        <f t="shared" si="34"/>
        <v>6.4545846446445437E-3</v>
      </c>
    </row>
    <row r="85" spans="1:14" s="127" customFormat="1" ht="25.5" x14ac:dyDescent="0.2">
      <c r="A85" s="135" t="s">
        <v>188</v>
      </c>
      <c r="B85" s="136" t="s">
        <v>403</v>
      </c>
      <c r="C85" s="135" t="s">
        <v>23</v>
      </c>
      <c r="D85" s="135" t="s">
        <v>404</v>
      </c>
      <c r="E85" s="137" t="s">
        <v>42</v>
      </c>
      <c r="F85" s="138">
        <v>1800</v>
      </c>
      <c r="G85" s="139">
        <v>0.72</v>
      </c>
      <c r="H85" s="139">
        <v>0.49</v>
      </c>
      <c r="I85" s="139">
        <v>0.23</v>
      </c>
      <c r="J85" s="139">
        <f t="shared" si="41"/>
        <v>0.72</v>
      </c>
      <c r="K85" s="139">
        <f t="shared" si="42"/>
        <v>882</v>
      </c>
      <c r="L85" s="139">
        <f t="shared" si="43"/>
        <v>414</v>
      </c>
      <c r="M85" s="139">
        <f t="shared" si="44"/>
        <v>1296</v>
      </c>
      <c r="N85" s="140">
        <f t="shared" si="34"/>
        <v>2.577061521706509E-3</v>
      </c>
    </row>
    <row r="86" spans="1:14" s="127" customFormat="1" ht="38.25" x14ac:dyDescent="0.2">
      <c r="A86" s="135" t="s">
        <v>408</v>
      </c>
      <c r="B86" s="136" t="s">
        <v>405</v>
      </c>
      <c r="C86" s="135" t="s">
        <v>23</v>
      </c>
      <c r="D86" s="135" t="s">
        <v>406</v>
      </c>
      <c r="E86" s="137" t="s">
        <v>42</v>
      </c>
      <c r="F86" s="138">
        <v>60</v>
      </c>
      <c r="G86" s="139">
        <v>10.91</v>
      </c>
      <c r="H86" s="139">
        <v>4.99</v>
      </c>
      <c r="I86" s="139">
        <v>5.92</v>
      </c>
      <c r="J86" s="139">
        <f t="shared" si="41"/>
        <v>10.91</v>
      </c>
      <c r="K86" s="139">
        <f t="shared" si="42"/>
        <v>299.40000000000003</v>
      </c>
      <c r="L86" s="139">
        <f t="shared" si="43"/>
        <v>355.2</v>
      </c>
      <c r="M86" s="139">
        <f t="shared" si="44"/>
        <v>654.6</v>
      </c>
      <c r="N86" s="140">
        <f t="shared" si="34"/>
        <v>1.3016546852693525E-3</v>
      </c>
    </row>
    <row r="87" spans="1:14" s="127" customFormat="1" x14ac:dyDescent="0.2">
      <c r="A87" s="135"/>
      <c r="B87" s="136"/>
      <c r="C87" s="135"/>
      <c r="D87" s="135"/>
      <c r="E87" s="137"/>
      <c r="F87" s="138"/>
      <c r="G87" s="139"/>
      <c r="H87" s="139"/>
      <c r="I87" s="139"/>
      <c r="J87" s="139"/>
      <c r="K87" s="139"/>
      <c r="L87" s="139"/>
      <c r="M87" s="139"/>
      <c r="N87" s="140"/>
    </row>
    <row r="88" spans="1:14" s="128" customFormat="1" x14ac:dyDescent="0.2">
      <c r="A88" s="130" t="s">
        <v>88</v>
      </c>
      <c r="B88" s="130"/>
      <c r="C88" s="130"/>
      <c r="D88" s="130" t="s">
        <v>89</v>
      </c>
      <c r="E88" s="130"/>
      <c r="F88" s="131"/>
      <c r="G88" s="132"/>
      <c r="H88" s="132"/>
      <c r="I88" s="132"/>
      <c r="J88" s="132"/>
      <c r="K88" s="132"/>
      <c r="L88" s="132"/>
      <c r="M88" s="133">
        <f>SUM(M89:M89)</f>
        <v>0</v>
      </c>
      <c r="N88" s="134">
        <f>M88/$M$141</f>
        <v>0</v>
      </c>
    </row>
    <row r="89" spans="1:14" s="127" customFormat="1" x14ac:dyDescent="0.2">
      <c r="A89" s="135"/>
      <c r="B89" s="136"/>
      <c r="C89" s="135"/>
      <c r="D89" s="135"/>
      <c r="E89" s="137"/>
      <c r="F89" s="138"/>
      <c r="G89" s="139"/>
      <c r="H89" s="139"/>
      <c r="I89" s="139"/>
      <c r="J89" s="139"/>
      <c r="K89" s="139"/>
      <c r="L89" s="139"/>
      <c r="M89" s="139"/>
      <c r="N89" s="140"/>
    </row>
    <row r="90" spans="1:14" s="128" customFormat="1" x14ac:dyDescent="0.2">
      <c r="A90" s="130" t="s">
        <v>90</v>
      </c>
      <c r="B90" s="130"/>
      <c r="C90" s="130"/>
      <c r="D90" s="130" t="s">
        <v>91</v>
      </c>
      <c r="E90" s="130"/>
      <c r="F90" s="131"/>
      <c r="G90" s="132"/>
      <c r="H90" s="132"/>
      <c r="I90" s="132"/>
      <c r="J90" s="132"/>
      <c r="K90" s="132"/>
      <c r="L90" s="132"/>
      <c r="M90" s="133">
        <f>SUM(M91:M91)</f>
        <v>0</v>
      </c>
      <c r="N90" s="134">
        <f>M90/$M$141</f>
        <v>0</v>
      </c>
    </row>
    <row r="91" spans="1:14" s="127" customFormat="1" x14ac:dyDescent="0.2">
      <c r="A91" s="135"/>
      <c r="B91" s="136"/>
      <c r="C91" s="135"/>
      <c r="D91" s="135"/>
      <c r="E91" s="137"/>
      <c r="F91" s="138"/>
      <c r="G91" s="139"/>
      <c r="H91" s="139"/>
      <c r="I91" s="139"/>
      <c r="J91" s="139"/>
      <c r="K91" s="139"/>
      <c r="L91" s="139"/>
      <c r="M91" s="139"/>
      <c r="N91" s="140"/>
    </row>
    <row r="92" spans="1:14" s="128" customFormat="1" x14ac:dyDescent="0.2">
      <c r="A92" s="130" t="s">
        <v>92</v>
      </c>
      <c r="B92" s="130"/>
      <c r="C92" s="130"/>
      <c r="D92" s="130" t="s">
        <v>93</v>
      </c>
      <c r="E92" s="130"/>
      <c r="F92" s="131"/>
      <c r="G92" s="132"/>
      <c r="H92" s="132"/>
      <c r="I92" s="132"/>
      <c r="J92" s="132"/>
      <c r="K92" s="132"/>
      <c r="L92" s="132"/>
      <c r="M92" s="133">
        <f>SUM(M93:M98)</f>
        <v>49577.144</v>
      </c>
      <c r="N92" s="134">
        <f>M92/$M$141</f>
        <v>9.8582831912424937E-2</v>
      </c>
    </row>
    <row r="93" spans="1:14" s="127" customFormat="1" x14ac:dyDescent="0.2">
      <c r="A93" s="135" t="s">
        <v>94</v>
      </c>
      <c r="B93" s="136" t="s">
        <v>314</v>
      </c>
      <c r="C93" s="135" t="s">
        <v>28</v>
      </c>
      <c r="D93" s="135" t="s">
        <v>315</v>
      </c>
      <c r="E93" s="137" t="s">
        <v>82</v>
      </c>
      <c r="F93" s="138">
        <v>44</v>
      </c>
      <c r="G93" s="139">
        <v>179.71</v>
      </c>
      <c r="H93" s="139">
        <v>144.54</v>
      </c>
      <c r="I93" s="139">
        <v>35.17</v>
      </c>
      <c r="J93" s="139">
        <f t="shared" ref="J93:J139" si="45">H93+I93</f>
        <v>179.70999999999998</v>
      </c>
      <c r="K93" s="139">
        <f t="shared" ref="K93" si="46">H93*F93</f>
        <v>6359.7599999999993</v>
      </c>
      <c r="L93" s="139">
        <f t="shared" ref="L93" si="47">F93*I93</f>
        <v>1547.48</v>
      </c>
      <c r="M93" s="139">
        <f t="shared" ref="M93" si="48">K93+L93</f>
        <v>7907.24</v>
      </c>
      <c r="N93" s="140">
        <f>M93/$M$141</f>
        <v>1.5723336378779765E-2</v>
      </c>
    </row>
    <row r="94" spans="1:14" s="127" customFormat="1" ht="38.25" x14ac:dyDescent="0.2">
      <c r="A94" s="135" t="s">
        <v>324</v>
      </c>
      <c r="B94" s="136" t="s">
        <v>316</v>
      </c>
      <c r="C94" s="135" t="s">
        <v>23</v>
      </c>
      <c r="D94" s="135" t="s">
        <v>317</v>
      </c>
      <c r="E94" s="137" t="s">
        <v>42</v>
      </c>
      <c r="F94" s="138">
        <v>345.6</v>
      </c>
      <c r="G94" s="139">
        <v>31.66</v>
      </c>
      <c r="H94" s="139">
        <v>3.53</v>
      </c>
      <c r="I94" s="139">
        <v>28.13</v>
      </c>
      <c r="J94" s="139">
        <f t="shared" si="45"/>
        <v>31.66</v>
      </c>
      <c r="K94" s="139">
        <f t="shared" ref="K94:K97" si="49">H94*F94</f>
        <v>1219.9680000000001</v>
      </c>
      <c r="L94" s="139">
        <f t="shared" ref="L94:L97" si="50">F94*I94</f>
        <v>9721.728000000001</v>
      </c>
      <c r="M94" s="139">
        <f t="shared" ref="M94:M97" si="51">K94+L94</f>
        <v>10941.696000000002</v>
      </c>
      <c r="N94" s="140">
        <f t="shared" ref="N94:N97" si="52">M94/$M$141</f>
        <v>2.1757271407260824E-2</v>
      </c>
    </row>
    <row r="95" spans="1:14" s="127" customFormat="1" ht="38.25" x14ac:dyDescent="0.2">
      <c r="A95" s="135" t="s">
        <v>325</v>
      </c>
      <c r="B95" s="136" t="s">
        <v>318</v>
      </c>
      <c r="C95" s="135" t="s">
        <v>23</v>
      </c>
      <c r="D95" s="135" t="s">
        <v>319</v>
      </c>
      <c r="E95" s="137" t="s">
        <v>42</v>
      </c>
      <c r="F95" s="138">
        <v>31.2</v>
      </c>
      <c r="G95" s="139">
        <v>49.16</v>
      </c>
      <c r="H95" s="139">
        <v>3.74</v>
      </c>
      <c r="I95" s="139">
        <v>45.42</v>
      </c>
      <c r="J95" s="139">
        <f t="shared" si="45"/>
        <v>49.160000000000004</v>
      </c>
      <c r="K95" s="139">
        <f t="shared" si="49"/>
        <v>116.688</v>
      </c>
      <c r="L95" s="139">
        <f t="shared" si="50"/>
        <v>1417.104</v>
      </c>
      <c r="M95" s="139">
        <f t="shared" si="51"/>
        <v>1533.7920000000001</v>
      </c>
      <c r="N95" s="140">
        <f t="shared" si="52"/>
        <v>3.0499045875781406E-3</v>
      </c>
    </row>
    <row r="96" spans="1:14" s="127" customFormat="1" ht="38.25" x14ac:dyDescent="0.2">
      <c r="A96" s="135" t="s">
        <v>326</v>
      </c>
      <c r="B96" s="136" t="s">
        <v>320</v>
      </c>
      <c r="C96" s="135" t="s">
        <v>23</v>
      </c>
      <c r="D96" s="135" t="s">
        <v>321</v>
      </c>
      <c r="E96" s="137" t="s">
        <v>42</v>
      </c>
      <c r="F96" s="138">
        <v>314.39999999999998</v>
      </c>
      <c r="G96" s="139">
        <v>74.94</v>
      </c>
      <c r="H96" s="139">
        <v>4.0999999999999996</v>
      </c>
      <c r="I96" s="139">
        <v>70.84</v>
      </c>
      <c r="J96" s="139">
        <f t="shared" si="45"/>
        <v>74.94</v>
      </c>
      <c r="K96" s="139">
        <f t="shared" si="49"/>
        <v>1289.0399999999997</v>
      </c>
      <c r="L96" s="139">
        <f t="shared" si="50"/>
        <v>22272.095999999998</v>
      </c>
      <c r="M96" s="139">
        <f t="shared" si="51"/>
        <v>23561.135999999999</v>
      </c>
      <c r="N96" s="140">
        <f t="shared" si="52"/>
        <v>4.6850692124455251E-2</v>
      </c>
    </row>
    <row r="97" spans="1:14" s="127" customFormat="1" ht="38.25" x14ac:dyDescent="0.2">
      <c r="A97" s="135" t="s">
        <v>327</v>
      </c>
      <c r="B97" s="136" t="s">
        <v>322</v>
      </c>
      <c r="C97" s="135" t="s">
        <v>23</v>
      </c>
      <c r="D97" s="135" t="s">
        <v>323</v>
      </c>
      <c r="E97" s="137" t="s">
        <v>42</v>
      </c>
      <c r="F97" s="138">
        <v>691.2</v>
      </c>
      <c r="G97" s="139">
        <v>8.15</v>
      </c>
      <c r="H97" s="139">
        <v>6.08</v>
      </c>
      <c r="I97" s="139">
        <v>2.0699999999999998</v>
      </c>
      <c r="J97" s="139">
        <f t="shared" si="45"/>
        <v>8.15</v>
      </c>
      <c r="K97" s="139">
        <f t="shared" si="49"/>
        <v>4202.4960000000001</v>
      </c>
      <c r="L97" s="139">
        <f t="shared" si="50"/>
        <v>1430.7839999999999</v>
      </c>
      <c r="M97" s="139">
        <f t="shared" si="51"/>
        <v>5633.28</v>
      </c>
      <c r="N97" s="140">
        <f t="shared" si="52"/>
        <v>1.1201627414350959E-2</v>
      </c>
    </row>
    <row r="98" spans="1:14" s="127" customFormat="1" x14ac:dyDescent="0.2">
      <c r="A98" s="135"/>
      <c r="B98" s="136"/>
      <c r="C98" s="135"/>
      <c r="D98" s="135"/>
      <c r="E98" s="137"/>
      <c r="F98" s="138"/>
      <c r="G98" s="139"/>
      <c r="H98" s="139"/>
      <c r="I98" s="139"/>
      <c r="J98" s="139"/>
      <c r="K98" s="139"/>
      <c r="L98" s="139"/>
      <c r="M98" s="139"/>
      <c r="N98" s="140"/>
    </row>
    <row r="99" spans="1:14" s="128" customFormat="1" x14ac:dyDescent="0.2">
      <c r="A99" s="130" t="s">
        <v>95</v>
      </c>
      <c r="B99" s="130"/>
      <c r="C99" s="130"/>
      <c r="D99" s="130" t="s">
        <v>96</v>
      </c>
      <c r="E99" s="130"/>
      <c r="F99" s="131"/>
      <c r="G99" s="132"/>
      <c r="H99" s="132"/>
      <c r="I99" s="132"/>
      <c r="J99" s="132"/>
      <c r="K99" s="132"/>
      <c r="L99" s="132"/>
      <c r="M99" s="133">
        <v>0</v>
      </c>
      <c r="N99" s="134">
        <f>M99/$M$141</f>
        <v>0</v>
      </c>
    </row>
    <row r="100" spans="1:14" s="127" customFormat="1" x14ac:dyDescent="0.2">
      <c r="A100" s="135"/>
      <c r="B100" s="136"/>
      <c r="C100" s="135"/>
      <c r="D100" s="135"/>
      <c r="E100" s="137"/>
      <c r="F100" s="138"/>
      <c r="G100" s="139"/>
      <c r="H100" s="139"/>
      <c r="I100" s="139"/>
      <c r="J100" s="139"/>
      <c r="K100" s="139"/>
      <c r="L100" s="139"/>
      <c r="M100" s="139"/>
      <c r="N100" s="140"/>
    </row>
    <row r="101" spans="1:14" s="128" customFormat="1" x14ac:dyDescent="0.2">
      <c r="A101" s="130" t="s">
        <v>97</v>
      </c>
      <c r="B101" s="130"/>
      <c r="C101" s="130"/>
      <c r="D101" s="130" t="s">
        <v>98</v>
      </c>
      <c r="E101" s="130"/>
      <c r="F101" s="131"/>
      <c r="G101" s="132"/>
      <c r="H101" s="132"/>
      <c r="I101" s="132"/>
      <c r="J101" s="132"/>
      <c r="K101" s="132"/>
      <c r="L101" s="132"/>
      <c r="M101" s="133">
        <f>SUM(M102:M102)</f>
        <v>0</v>
      </c>
      <c r="N101" s="134">
        <f>M101/$M$141</f>
        <v>0</v>
      </c>
    </row>
    <row r="102" spans="1:14" s="127" customFormat="1" x14ac:dyDescent="0.2">
      <c r="A102" s="135"/>
      <c r="B102" s="136"/>
      <c r="C102" s="135"/>
      <c r="D102" s="135"/>
      <c r="E102" s="137"/>
      <c r="F102" s="138"/>
      <c r="G102" s="139"/>
      <c r="H102" s="139"/>
      <c r="I102" s="139"/>
      <c r="J102" s="139"/>
      <c r="K102" s="139"/>
      <c r="L102" s="139"/>
      <c r="M102" s="139"/>
      <c r="N102" s="140"/>
    </row>
    <row r="103" spans="1:14" s="128" customFormat="1" x14ac:dyDescent="0.2">
      <c r="A103" s="130" t="s">
        <v>99</v>
      </c>
      <c r="B103" s="130"/>
      <c r="C103" s="130"/>
      <c r="D103" s="130" t="s">
        <v>100</v>
      </c>
      <c r="E103" s="130"/>
      <c r="F103" s="131"/>
      <c r="G103" s="132"/>
      <c r="H103" s="132"/>
      <c r="I103" s="132"/>
      <c r="J103" s="132"/>
      <c r="K103" s="132"/>
      <c r="L103" s="132"/>
      <c r="M103" s="133">
        <f>SUM(M104:M110)</f>
        <v>56124.857699999993</v>
      </c>
      <c r="N103" s="134">
        <f t="shared" ref="N103:N109" si="53">M103/$M$141</f>
        <v>0.11160278641197782</v>
      </c>
    </row>
    <row r="104" spans="1:14" s="127" customFormat="1" ht="38.25" x14ac:dyDescent="0.2">
      <c r="A104" s="135" t="s">
        <v>101</v>
      </c>
      <c r="B104" s="136" t="s">
        <v>328</v>
      </c>
      <c r="C104" s="135" t="s">
        <v>23</v>
      </c>
      <c r="D104" s="135" t="s">
        <v>329</v>
      </c>
      <c r="E104" s="137" t="s">
        <v>24</v>
      </c>
      <c r="F104" s="138">
        <v>16.64</v>
      </c>
      <c r="G104" s="139">
        <v>695.28</v>
      </c>
      <c r="H104" s="139">
        <v>11.05</v>
      </c>
      <c r="I104" s="139">
        <v>684.23</v>
      </c>
      <c r="J104" s="139">
        <f t="shared" si="45"/>
        <v>695.28</v>
      </c>
      <c r="K104" s="139">
        <f t="shared" ref="K104:K109" si="54">H104*F104</f>
        <v>183.87200000000001</v>
      </c>
      <c r="L104" s="139">
        <f t="shared" ref="L104:L109" si="55">F104*I104</f>
        <v>11385.5872</v>
      </c>
      <c r="M104" s="139">
        <f t="shared" ref="M104:M109" si="56">K104+L104</f>
        <v>11569.459199999999</v>
      </c>
      <c r="N104" s="140">
        <f t="shared" si="53"/>
        <v>2.3005561829686241E-2</v>
      </c>
    </row>
    <row r="105" spans="1:14" s="127" customFormat="1" x14ac:dyDescent="0.2">
      <c r="A105" s="135" t="s">
        <v>102</v>
      </c>
      <c r="B105" s="136" t="s">
        <v>330</v>
      </c>
      <c r="C105" s="135" t="s">
        <v>23</v>
      </c>
      <c r="D105" s="135" t="s">
        <v>331</v>
      </c>
      <c r="E105" s="137" t="s">
        <v>26</v>
      </c>
      <c r="F105" s="138">
        <v>15.83</v>
      </c>
      <c r="G105" s="139">
        <v>87.35</v>
      </c>
      <c r="H105" s="139">
        <v>25.1</v>
      </c>
      <c r="I105" s="139">
        <v>62.25</v>
      </c>
      <c r="J105" s="139">
        <f t="shared" si="45"/>
        <v>87.35</v>
      </c>
      <c r="K105" s="139">
        <f t="shared" si="54"/>
        <v>397.33300000000003</v>
      </c>
      <c r="L105" s="139">
        <f t="shared" si="55"/>
        <v>985.41750000000002</v>
      </c>
      <c r="M105" s="139">
        <f t="shared" si="56"/>
        <v>1382.7505000000001</v>
      </c>
      <c r="N105" s="140">
        <f t="shared" si="53"/>
        <v>2.7495625830790404E-3</v>
      </c>
    </row>
    <row r="106" spans="1:14" s="127" customFormat="1" ht="63.75" x14ac:dyDescent="0.2">
      <c r="A106" s="135" t="s">
        <v>103</v>
      </c>
      <c r="B106" s="136" t="s">
        <v>107</v>
      </c>
      <c r="C106" s="135" t="s">
        <v>23</v>
      </c>
      <c r="D106" s="135" t="s">
        <v>332</v>
      </c>
      <c r="E106" s="137" t="s">
        <v>24</v>
      </c>
      <c r="F106" s="138">
        <v>3.63</v>
      </c>
      <c r="G106" s="139">
        <v>655.20000000000005</v>
      </c>
      <c r="H106" s="139">
        <v>29.22</v>
      </c>
      <c r="I106" s="139">
        <v>625.98</v>
      </c>
      <c r="J106" s="139">
        <f t="shared" si="45"/>
        <v>655.20000000000005</v>
      </c>
      <c r="K106" s="139">
        <f t="shared" si="54"/>
        <v>106.06859999999999</v>
      </c>
      <c r="L106" s="139">
        <f t="shared" si="55"/>
        <v>2272.3074000000001</v>
      </c>
      <c r="M106" s="139">
        <f t="shared" si="56"/>
        <v>2378.3760000000002</v>
      </c>
      <c r="N106" s="140">
        <f t="shared" si="53"/>
        <v>4.7293374025850626E-3</v>
      </c>
    </row>
    <row r="107" spans="1:14" s="127" customFormat="1" ht="51" x14ac:dyDescent="0.2">
      <c r="A107" s="135" t="s">
        <v>104</v>
      </c>
      <c r="B107" s="136" t="s">
        <v>333</v>
      </c>
      <c r="C107" s="135" t="s">
        <v>23</v>
      </c>
      <c r="D107" s="135" t="s">
        <v>334</v>
      </c>
      <c r="E107" s="137" t="s">
        <v>24</v>
      </c>
      <c r="F107" s="138">
        <v>42.24</v>
      </c>
      <c r="G107" s="139">
        <v>753.07</v>
      </c>
      <c r="H107" s="139">
        <v>21.46</v>
      </c>
      <c r="I107" s="139">
        <v>731.61</v>
      </c>
      <c r="J107" s="139">
        <f t="shared" si="45"/>
        <v>753.07</v>
      </c>
      <c r="K107" s="139">
        <f t="shared" si="54"/>
        <v>906.47040000000004</v>
      </c>
      <c r="L107" s="139">
        <f t="shared" si="55"/>
        <v>30903.206400000003</v>
      </c>
      <c r="M107" s="139">
        <f t="shared" si="56"/>
        <v>31809.676800000001</v>
      </c>
      <c r="N107" s="140">
        <f t="shared" si="53"/>
        <v>6.3252696064197714E-2</v>
      </c>
    </row>
    <row r="108" spans="1:14" s="127" customFormat="1" ht="25.5" x14ac:dyDescent="0.2">
      <c r="A108" s="135" t="s">
        <v>105</v>
      </c>
      <c r="B108" s="136" t="s">
        <v>335</v>
      </c>
      <c r="C108" s="135" t="s">
        <v>23</v>
      </c>
      <c r="D108" s="135" t="s">
        <v>336</v>
      </c>
      <c r="E108" s="137" t="s">
        <v>42</v>
      </c>
      <c r="F108" s="138">
        <v>85.34</v>
      </c>
      <c r="G108" s="139">
        <v>77.430000000000007</v>
      </c>
      <c r="H108" s="139">
        <v>25.54</v>
      </c>
      <c r="I108" s="139">
        <v>51.89</v>
      </c>
      <c r="J108" s="139">
        <f t="shared" si="45"/>
        <v>77.430000000000007</v>
      </c>
      <c r="K108" s="139">
        <f t="shared" si="54"/>
        <v>2179.5835999999999</v>
      </c>
      <c r="L108" s="139">
        <f t="shared" si="55"/>
        <v>4428.2926000000007</v>
      </c>
      <c r="M108" s="139">
        <f t="shared" si="56"/>
        <v>6607.8762000000006</v>
      </c>
      <c r="N108" s="140">
        <f t="shared" si="53"/>
        <v>1.313958603026252E-2</v>
      </c>
    </row>
    <row r="109" spans="1:14" s="127" customFormat="1" ht="38.25" x14ac:dyDescent="0.2">
      <c r="A109" s="135" t="s">
        <v>106</v>
      </c>
      <c r="B109" s="136" t="s">
        <v>337</v>
      </c>
      <c r="C109" s="135" t="s">
        <v>23</v>
      </c>
      <c r="D109" s="135" t="s">
        <v>338</v>
      </c>
      <c r="E109" s="137" t="s">
        <v>42</v>
      </c>
      <c r="F109" s="138">
        <v>85.34</v>
      </c>
      <c r="G109" s="139">
        <v>27.85</v>
      </c>
      <c r="H109" s="139">
        <v>0</v>
      </c>
      <c r="I109" s="139">
        <v>27.85</v>
      </c>
      <c r="J109" s="139">
        <f t="shared" si="45"/>
        <v>27.85</v>
      </c>
      <c r="K109" s="139">
        <f t="shared" si="54"/>
        <v>0</v>
      </c>
      <c r="L109" s="139">
        <f t="shared" si="55"/>
        <v>2376.7190000000001</v>
      </c>
      <c r="M109" s="139">
        <f t="shared" si="56"/>
        <v>2376.7190000000001</v>
      </c>
      <c r="N109" s="140">
        <f t="shared" si="53"/>
        <v>4.7260425021672632E-3</v>
      </c>
    </row>
    <row r="110" spans="1:14" s="127" customFormat="1" x14ac:dyDescent="0.2">
      <c r="A110" s="135"/>
      <c r="B110" s="136"/>
      <c r="C110" s="135"/>
      <c r="D110" s="135"/>
      <c r="E110" s="137"/>
      <c r="F110" s="138"/>
      <c r="G110" s="139"/>
      <c r="H110" s="139"/>
      <c r="I110" s="139"/>
      <c r="J110" s="139"/>
      <c r="K110" s="139"/>
      <c r="L110" s="139"/>
      <c r="M110" s="139"/>
      <c r="N110" s="140"/>
    </row>
    <row r="111" spans="1:14" s="128" customFormat="1" x14ac:dyDescent="0.2">
      <c r="A111" s="130" t="s">
        <v>109</v>
      </c>
      <c r="B111" s="130"/>
      <c r="C111" s="130"/>
      <c r="D111" s="130" t="s">
        <v>110</v>
      </c>
      <c r="E111" s="130"/>
      <c r="F111" s="131"/>
      <c r="G111" s="132"/>
      <c r="H111" s="132"/>
      <c r="I111" s="132"/>
      <c r="J111" s="132"/>
      <c r="K111" s="132"/>
      <c r="L111" s="132"/>
      <c r="M111" s="133">
        <f>SUM(M112:M112)</f>
        <v>0</v>
      </c>
      <c r="N111" s="134">
        <f>M111/$M$141</f>
        <v>0</v>
      </c>
    </row>
    <row r="112" spans="1:14" s="127" customFormat="1" x14ac:dyDescent="0.2">
      <c r="A112" s="135"/>
      <c r="B112" s="136"/>
      <c r="C112" s="135"/>
      <c r="D112" s="135"/>
      <c r="E112" s="137"/>
      <c r="F112" s="138"/>
      <c r="G112" s="139"/>
      <c r="H112" s="139"/>
      <c r="I112" s="139"/>
      <c r="J112" s="139"/>
      <c r="K112" s="139"/>
      <c r="L112" s="139"/>
      <c r="M112" s="139"/>
      <c r="N112" s="140"/>
    </row>
    <row r="113" spans="1:14" s="128" customFormat="1" x14ac:dyDescent="0.2">
      <c r="A113" s="130" t="s">
        <v>111</v>
      </c>
      <c r="B113" s="130"/>
      <c r="C113" s="130"/>
      <c r="D113" s="130" t="s">
        <v>112</v>
      </c>
      <c r="E113" s="130"/>
      <c r="F113" s="131"/>
      <c r="G113" s="132"/>
      <c r="H113" s="132"/>
      <c r="I113" s="132"/>
      <c r="J113" s="132"/>
      <c r="K113" s="132"/>
      <c r="L113" s="132"/>
      <c r="M113" s="133">
        <f>SUM(M114:M121)</f>
        <v>55693.001300000011</v>
      </c>
      <c r="N113" s="134">
        <f t="shared" ref="N113:N119" si="57">M113/$M$141</f>
        <v>0.11074405144952208</v>
      </c>
    </row>
    <row r="114" spans="1:14" s="127" customFormat="1" ht="25.5" x14ac:dyDescent="0.2">
      <c r="A114" s="135" t="s">
        <v>113</v>
      </c>
      <c r="B114" s="136" t="s">
        <v>116</v>
      </c>
      <c r="C114" s="135" t="s">
        <v>23</v>
      </c>
      <c r="D114" s="135" t="s">
        <v>117</v>
      </c>
      <c r="E114" s="137" t="s">
        <v>24</v>
      </c>
      <c r="F114" s="138">
        <v>683.23</v>
      </c>
      <c r="G114" s="139">
        <v>17.37</v>
      </c>
      <c r="H114" s="139">
        <v>9.57</v>
      </c>
      <c r="I114" s="139">
        <v>7.8</v>
      </c>
      <c r="J114" s="139">
        <f t="shared" si="45"/>
        <v>17.37</v>
      </c>
      <c r="K114" s="139">
        <f t="shared" ref="K114:K118" si="58">H114*F114</f>
        <v>6538.5111000000006</v>
      </c>
      <c r="L114" s="139">
        <f t="shared" ref="L114:L118" si="59">F114*I114</f>
        <v>5329.1940000000004</v>
      </c>
      <c r="M114" s="139">
        <f t="shared" ref="M114:M118" si="60">K114+L114</f>
        <v>11867.705100000001</v>
      </c>
      <c r="N114" s="140">
        <f t="shared" si="57"/>
        <v>2.3598615867415202E-2</v>
      </c>
    </row>
    <row r="115" spans="1:14" s="127" customFormat="1" ht="25.5" x14ac:dyDescent="0.2">
      <c r="A115" s="135" t="s">
        <v>194</v>
      </c>
      <c r="B115" s="136" t="s">
        <v>114</v>
      </c>
      <c r="C115" s="135" t="s">
        <v>23</v>
      </c>
      <c r="D115" s="135" t="s">
        <v>115</v>
      </c>
      <c r="E115" s="137" t="s">
        <v>24</v>
      </c>
      <c r="F115" s="138">
        <v>683.23</v>
      </c>
      <c r="G115" s="139">
        <v>13.66</v>
      </c>
      <c r="H115" s="139">
        <v>4.32</v>
      </c>
      <c r="I115" s="139">
        <v>9.34</v>
      </c>
      <c r="J115" s="139">
        <f t="shared" si="45"/>
        <v>13.66</v>
      </c>
      <c r="K115" s="139">
        <f t="shared" si="58"/>
        <v>2951.5536000000002</v>
      </c>
      <c r="L115" s="139">
        <f t="shared" si="59"/>
        <v>6381.3681999999999</v>
      </c>
      <c r="M115" s="139">
        <f t="shared" si="60"/>
        <v>9332.9218000000001</v>
      </c>
      <c r="N115" s="140">
        <f t="shared" si="57"/>
        <v>1.8558266709780748E-2</v>
      </c>
    </row>
    <row r="116" spans="1:14" s="127" customFormat="1" ht="38.25" x14ac:dyDescent="0.2">
      <c r="A116" s="135" t="s">
        <v>195</v>
      </c>
      <c r="B116" s="136" t="s">
        <v>339</v>
      </c>
      <c r="C116" s="135" t="s">
        <v>23</v>
      </c>
      <c r="D116" s="135" t="s">
        <v>340</v>
      </c>
      <c r="E116" s="137" t="s">
        <v>24</v>
      </c>
      <c r="F116" s="138">
        <v>814.08</v>
      </c>
      <c r="G116" s="139">
        <v>22.83</v>
      </c>
      <c r="H116" s="139">
        <v>3.27</v>
      </c>
      <c r="I116" s="139">
        <v>19.559999999999999</v>
      </c>
      <c r="J116" s="139">
        <f t="shared" si="45"/>
        <v>22.83</v>
      </c>
      <c r="K116" s="139">
        <f t="shared" si="58"/>
        <v>2662.0416</v>
      </c>
      <c r="L116" s="139">
        <f t="shared" si="59"/>
        <v>15923.4048</v>
      </c>
      <c r="M116" s="139">
        <f t="shared" si="60"/>
        <v>18585.446400000001</v>
      </c>
      <c r="N116" s="140">
        <f t="shared" si="57"/>
        <v>3.6956665726218182E-2</v>
      </c>
    </row>
    <row r="117" spans="1:14" s="127" customFormat="1" ht="38.25" x14ac:dyDescent="0.2">
      <c r="A117" s="135" t="s">
        <v>196</v>
      </c>
      <c r="B117" s="136" t="s">
        <v>341</v>
      </c>
      <c r="C117" s="135" t="s">
        <v>23</v>
      </c>
      <c r="D117" s="135" t="s">
        <v>342</v>
      </c>
      <c r="E117" s="137" t="s">
        <v>24</v>
      </c>
      <c r="F117" s="138">
        <v>814.08</v>
      </c>
      <c r="G117" s="139">
        <v>5.35</v>
      </c>
      <c r="H117" s="139">
        <v>1.24</v>
      </c>
      <c r="I117" s="139">
        <v>4.1100000000000003</v>
      </c>
      <c r="J117" s="139">
        <f t="shared" si="45"/>
        <v>5.3500000000000005</v>
      </c>
      <c r="K117" s="139">
        <f t="shared" si="58"/>
        <v>1009.4592</v>
      </c>
      <c r="L117" s="139">
        <f t="shared" si="59"/>
        <v>3345.8688000000006</v>
      </c>
      <c r="M117" s="139">
        <f t="shared" si="60"/>
        <v>4355.3280000000004</v>
      </c>
      <c r="N117" s="140">
        <f t="shared" si="57"/>
        <v>8.6604538605022895E-3</v>
      </c>
    </row>
    <row r="118" spans="1:14" s="127" customFormat="1" ht="25.5" x14ac:dyDescent="0.2">
      <c r="A118" s="135" t="s">
        <v>197</v>
      </c>
      <c r="B118" s="136" t="s">
        <v>343</v>
      </c>
      <c r="C118" s="135" t="s">
        <v>23</v>
      </c>
      <c r="D118" s="135" t="s">
        <v>344</v>
      </c>
      <c r="E118" s="137" t="s">
        <v>24</v>
      </c>
      <c r="F118" s="138">
        <v>120</v>
      </c>
      <c r="G118" s="139">
        <v>3.77</v>
      </c>
      <c r="H118" s="139">
        <v>2.66</v>
      </c>
      <c r="I118" s="139">
        <v>1.1100000000000001</v>
      </c>
      <c r="J118" s="139">
        <f t="shared" si="45"/>
        <v>3.7700000000000005</v>
      </c>
      <c r="K118" s="139">
        <f t="shared" si="58"/>
        <v>319.20000000000005</v>
      </c>
      <c r="L118" s="139">
        <f t="shared" si="59"/>
        <v>133.20000000000002</v>
      </c>
      <c r="M118" s="139">
        <f t="shared" si="60"/>
        <v>452.40000000000009</v>
      </c>
      <c r="N118" s="140">
        <f t="shared" si="57"/>
        <v>8.995853645216242E-4</v>
      </c>
    </row>
    <row r="119" spans="1:14" s="127" customFormat="1" ht="25.5" x14ac:dyDescent="0.2">
      <c r="A119" s="135" t="s">
        <v>198</v>
      </c>
      <c r="B119" s="136" t="s">
        <v>345</v>
      </c>
      <c r="C119" s="135" t="s">
        <v>23</v>
      </c>
      <c r="D119" s="135" t="s">
        <v>346</v>
      </c>
      <c r="E119" s="137" t="s">
        <v>24</v>
      </c>
      <c r="F119" s="138">
        <v>480</v>
      </c>
      <c r="G119" s="139">
        <v>22.31</v>
      </c>
      <c r="H119" s="139">
        <v>7.6</v>
      </c>
      <c r="I119" s="139">
        <v>14.71</v>
      </c>
      <c r="J119" s="139">
        <f t="shared" si="45"/>
        <v>22.310000000000002</v>
      </c>
      <c r="K119" s="139">
        <f t="shared" ref="K119" si="61">H119*F119</f>
        <v>3648</v>
      </c>
      <c r="L119" s="139">
        <f t="shared" ref="L119" si="62">F119*I119</f>
        <v>7060.8</v>
      </c>
      <c r="M119" s="139">
        <f t="shared" ref="M119" si="63">K119+L119</f>
        <v>10708.8</v>
      </c>
      <c r="N119" s="140">
        <f t="shared" si="57"/>
        <v>2.1294163907137856E-2</v>
      </c>
    </row>
    <row r="120" spans="1:14" s="127" customFormat="1" x14ac:dyDescent="0.2">
      <c r="A120" s="135" t="s">
        <v>199</v>
      </c>
      <c r="B120" s="136">
        <v>2329</v>
      </c>
      <c r="C120" s="135" t="s">
        <v>28</v>
      </c>
      <c r="D120" s="135" t="s">
        <v>377</v>
      </c>
      <c r="E120" s="137" t="s">
        <v>24</v>
      </c>
      <c r="F120" s="138">
        <v>10</v>
      </c>
      <c r="G120" s="139">
        <v>27.5</v>
      </c>
      <c r="H120" s="139">
        <v>10.51</v>
      </c>
      <c r="I120" s="139">
        <v>16.989999999999998</v>
      </c>
      <c r="J120" s="139">
        <f t="shared" si="45"/>
        <v>27.5</v>
      </c>
      <c r="K120" s="139">
        <f t="shared" ref="K120:K121" si="64">H120*F120</f>
        <v>105.1</v>
      </c>
      <c r="L120" s="139">
        <f t="shared" ref="L120:L121" si="65">F120*I120</f>
        <v>169.89999999999998</v>
      </c>
      <c r="M120" s="139">
        <f t="shared" ref="M120:M121" si="66">K120+L120</f>
        <v>275</v>
      </c>
      <c r="N120" s="140">
        <f t="shared" ref="N120:N121" si="67">M120/$M$141</f>
        <v>5.4683018400408182E-4</v>
      </c>
    </row>
    <row r="121" spans="1:14" s="127" customFormat="1" ht="38.25" x14ac:dyDescent="0.2">
      <c r="A121" s="135" t="s">
        <v>200</v>
      </c>
      <c r="B121" s="136">
        <v>100720</v>
      </c>
      <c r="C121" s="135" t="s">
        <v>23</v>
      </c>
      <c r="D121" s="135" t="s">
        <v>378</v>
      </c>
      <c r="E121" s="137" t="s">
        <v>24</v>
      </c>
      <c r="F121" s="138">
        <v>10</v>
      </c>
      <c r="G121" s="139">
        <v>11.54</v>
      </c>
      <c r="H121" s="139">
        <v>4.7300000000000004</v>
      </c>
      <c r="I121" s="139">
        <v>6.81</v>
      </c>
      <c r="J121" s="139">
        <f t="shared" si="45"/>
        <v>11.54</v>
      </c>
      <c r="K121" s="139">
        <f t="shared" si="64"/>
        <v>47.300000000000004</v>
      </c>
      <c r="L121" s="139">
        <f t="shared" si="65"/>
        <v>68.099999999999994</v>
      </c>
      <c r="M121" s="139">
        <f t="shared" si="66"/>
        <v>115.4</v>
      </c>
      <c r="N121" s="140">
        <f t="shared" si="67"/>
        <v>2.2946982994207651E-4</v>
      </c>
    </row>
    <row r="122" spans="1:14" s="127" customFormat="1" x14ac:dyDescent="0.2">
      <c r="A122" s="135"/>
      <c r="B122" s="136"/>
      <c r="C122" s="135"/>
      <c r="D122" s="135"/>
      <c r="E122" s="137"/>
      <c r="F122" s="138"/>
      <c r="G122" s="139"/>
      <c r="H122" s="139"/>
      <c r="I122" s="139"/>
      <c r="J122" s="139"/>
      <c r="K122" s="139"/>
      <c r="L122" s="139"/>
      <c r="M122" s="139"/>
      <c r="N122" s="140"/>
    </row>
    <row r="123" spans="1:14" s="128" customFormat="1" x14ac:dyDescent="0.2">
      <c r="A123" s="130" t="s">
        <v>118</v>
      </c>
      <c r="B123" s="130"/>
      <c r="C123" s="130"/>
      <c r="D123" s="130" t="s">
        <v>119</v>
      </c>
      <c r="E123" s="130"/>
      <c r="F123" s="131"/>
      <c r="G123" s="132"/>
      <c r="H123" s="132"/>
      <c r="I123" s="132"/>
      <c r="J123" s="132"/>
      <c r="K123" s="132"/>
      <c r="L123" s="132"/>
      <c r="M123" s="133">
        <f>SUM(M124:M125)</f>
        <v>1087.8999999999999</v>
      </c>
      <c r="N123" s="134">
        <f>M123/$M$141</f>
        <v>2.1632602079201474E-3</v>
      </c>
    </row>
    <row r="124" spans="1:14" s="127" customFormat="1" x14ac:dyDescent="0.2">
      <c r="A124" s="135" t="s">
        <v>120</v>
      </c>
      <c r="B124" s="136">
        <v>98504</v>
      </c>
      <c r="C124" s="135" t="s">
        <v>23</v>
      </c>
      <c r="D124" s="135" t="s">
        <v>379</v>
      </c>
      <c r="E124" s="137" t="s">
        <v>24</v>
      </c>
      <c r="F124" s="138">
        <v>10</v>
      </c>
      <c r="G124" s="139">
        <v>14.51</v>
      </c>
      <c r="H124" s="139">
        <v>2.39</v>
      </c>
      <c r="I124" s="139">
        <v>12.12</v>
      </c>
      <c r="J124" s="139">
        <f t="shared" si="45"/>
        <v>14.51</v>
      </c>
      <c r="K124" s="139">
        <f t="shared" ref="K124:K125" si="68">H124*F124</f>
        <v>23.900000000000002</v>
      </c>
      <c r="L124" s="139">
        <f t="shared" ref="L124:L125" si="69">F124*I124</f>
        <v>121.19999999999999</v>
      </c>
      <c r="M124" s="139">
        <f t="shared" ref="M124:M125" si="70">K124+L124</f>
        <v>145.1</v>
      </c>
      <c r="N124" s="140">
        <f>M124/$M$141</f>
        <v>2.885274898145173E-4</v>
      </c>
    </row>
    <row r="125" spans="1:14" s="127" customFormat="1" ht="38.25" x14ac:dyDescent="0.2">
      <c r="A125" s="135" t="s">
        <v>167</v>
      </c>
      <c r="B125" s="136">
        <v>94994</v>
      </c>
      <c r="C125" s="135" t="s">
        <v>23</v>
      </c>
      <c r="D125" s="135" t="s">
        <v>60</v>
      </c>
      <c r="E125" s="137" t="s">
        <v>24</v>
      </c>
      <c r="F125" s="138">
        <v>10</v>
      </c>
      <c r="G125" s="139">
        <v>94.28</v>
      </c>
      <c r="H125" s="139">
        <v>16.7</v>
      </c>
      <c r="I125" s="139">
        <v>77.58</v>
      </c>
      <c r="J125" s="139">
        <f t="shared" si="45"/>
        <v>94.28</v>
      </c>
      <c r="K125" s="139">
        <f t="shared" si="68"/>
        <v>167</v>
      </c>
      <c r="L125" s="139">
        <f t="shared" si="69"/>
        <v>775.8</v>
      </c>
      <c r="M125" s="139">
        <f t="shared" si="70"/>
        <v>942.8</v>
      </c>
      <c r="N125" s="140">
        <f>M125/$M$141</f>
        <v>1.8747327181056301E-3</v>
      </c>
    </row>
    <row r="126" spans="1:14" s="127" customFormat="1" x14ac:dyDescent="0.2">
      <c r="A126" s="135"/>
      <c r="B126" s="136"/>
      <c r="C126" s="135"/>
      <c r="D126" s="135"/>
      <c r="E126" s="137"/>
      <c r="F126" s="138"/>
      <c r="G126" s="139"/>
      <c r="H126" s="139"/>
      <c r="I126" s="139"/>
      <c r="J126" s="139"/>
      <c r="K126" s="139"/>
      <c r="L126" s="139"/>
      <c r="M126" s="139"/>
      <c r="N126" s="140"/>
    </row>
    <row r="127" spans="1:14" s="128" customFormat="1" x14ac:dyDescent="0.2">
      <c r="A127" s="130" t="s">
        <v>121</v>
      </c>
      <c r="B127" s="130"/>
      <c r="C127" s="130"/>
      <c r="D127" s="130" t="s">
        <v>122</v>
      </c>
      <c r="E127" s="130"/>
      <c r="F127" s="131"/>
      <c r="G127" s="132"/>
      <c r="H127" s="132"/>
      <c r="I127" s="132"/>
      <c r="J127" s="132"/>
      <c r="K127" s="132"/>
      <c r="L127" s="132"/>
      <c r="M127" s="133">
        <f>SUM(M128:M134)</f>
        <v>42264.8344</v>
      </c>
      <c r="N127" s="134">
        <f t="shared" ref="N127:N133" si="71">M127/$M$141</f>
        <v>8.4042498806741986E-2</v>
      </c>
    </row>
    <row r="128" spans="1:14" s="127" customFormat="1" x14ac:dyDescent="0.2">
      <c r="A128" s="135" t="s">
        <v>123</v>
      </c>
      <c r="B128" s="136" t="s">
        <v>125</v>
      </c>
      <c r="C128" s="135" t="s">
        <v>28</v>
      </c>
      <c r="D128" s="135" t="s">
        <v>126</v>
      </c>
      <c r="E128" s="137" t="s">
        <v>29</v>
      </c>
      <c r="F128" s="138">
        <v>81.040000000000006</v>
      </c>
      <c r="G128" s="139">
        <v>307.11</v>
      </c>
      <c r="H128" s="139">
        <v>33.6</v>
      </c>
      <c r="I128" s="139">
        <v>273.51</v>
      </c>
      <c r="J128" s="139">
        <f t="shared" si="45"/>
        <v>307.11</v>
      </c>
      <c r="K128" s="139">
        <f t="shared" ref="K128:K133" si="72">H128*F128</f>
        <v>2722.9440000000004</v>
      </c>
      <c r="L128" s="139">
        <f t="shared" ref="L128:L133" si="73">F128*I128</f>
        <v>22165.250400000001</v>
      </c>
      <c r="M128" s="139">
        <f t="shared" ref="M128:M133" si="74">K128+L128</f>
        <v>24888.1944</v>
      </c>
      <c r="N128" s="140">
        <f t="shared" si="71"/>
        <v>4.9489512448295844E-2</v>
      </c>
    </row>
    <row r="129" spans="1:16" s="127" customFormat="1" x14ac:dyDescent="0.2">
      <c r="A129" s="135" t="s">
        <v>124</v>
      </c>
      <c r="B129" s="136" t="s">
        <v>347</v>
      </c>
      <c r="C129" s="135" t="s">
        <v>27</v>
      </c>
      <c r="D129" s="135" t="s">
        <v>348</v>
      </c>
      <c r="E129" s="137" t="s">
        <v>26</v>
      </c>
      <c r="F129" s="138">
        <v>4</v>
      </c>
      <c r="G129" s="139">
        <v>96.75</v>
      </c>
      <c r="H129" s="139">
        <v>2.75</v>
      </c>
      <c r="I129" s="139">
        <v>94</v>
      </c>
      <c r="J129" s="139">
        <f t="shared" si="45"/>
        <v>96.75</v>
      </c>
      <c r="K129" s="139">
        <f t="shared" si="72"/>
        <v>11</v>
      </c>
      <c r="L129" s="139">
        <f t="shared" si="73"/>
        <v>376</v>
      </c>
      <c r="M129" s="139">
        <f t="shared" si="74"/>
        <v>387</v>
      </c>
      <c r="N129" s="140">
        <f t="shared" si="71"/>
        <v>7.6953920439847142E-4</v>
      </c>
    </row>
    <row r="130" spans="1:16" s="127" customFormat="1" ht="25.5" x14ac:dyDescent="0.2">
      <c r="A130" s="135" t="s">
        <v>127</v>
      </c>
      <c r="B130" s="136" t="s">
        <v>349</v>
      </c>
      <c r="C130" s="135" t="s">
        <v>28</v>
      </c>
      <c r="D130" s="135" t="s">
        <v>350</v>
      </c>
      <c r="E130" s="137" t="s">
        <v>29</v>
      </c>
      <c r="F130" s="138">
        <v>26</v>
      </c>
      <c r="G130" s="139">
        <v>117.61</v>
      </c>
      <c r="H130" s="139">
        <v>0</v>
      </c>
      <c r="I130" s="139">
        <v>117.61</v>
      </c>
      <c r="J130" s="139">
        <f t="shared" si="45"/>
        <v>117.61</v>
      </c>
      <c r="K130" s="139">
        <f t="shared" si="72"/>
        <v>0</v>
      </c>
      <c r="L130" s="139">
        <f t="shared" si="73"/>
        <v>3057.86</v>
      </c>
      <c r="M130" s="139">
        <f t="shared" si="74"/>
        <v>3057.86</v>
      </c>
      <c r="N130" s="140">
        <f t="shared" si="71"/>
        <v>6.0804732598498971E-3</v>
      </c>
    </row>
    <row r="131" spans="1:16" s="127" customFormat="1" ht="25.5" x14ac:dyDescent="0.2">
      <c r="A131" s="135" t="s">
        <v>128</v>
      </c>
      <c r="B131" s="136" t="s">
        <v>351</v>
      </c>
      <c r="C131" s="135" t="s">
        <v>28</v>
      </c>
      <c r="D131" s="135" t="s">
        <v>352</v>
      </c>
      <c r="E131" s="137" t="s">
        <v>24</v>
      </c>
      <c r="F131" s="138">
        <v>29.9</v>
      </c>
      <c r="G131" s="139">
        <v>195</v>
      </c>
      <c r="H131" s="139">
        <v>0</v>
      </c>
      <c r="I131" s="139">
        <v>195</v>
      </c>
      <c r="J131" s="139">
        <f t="shared" si="45"/>
        <v>195</v>
      </c>
      <c r="K131" s="139">
        <f t="shared" si="72"/>
        <v>0</v>
      </c>
      <c r="L131" s="139">
        <f t="shared" si="73"/>
        <v>5830.5</v>
      </c>
      <c r="M131" s="139">
        <f t="shared" si="74"/>
        <v>5830.5</v>
      </c>
      <c r="N131" s="140">
        <f t="shared" si="71"/>
        <v>1.1593794137584722E-2</v>
      </c>
    </row>
    <row r="132" spans="1:16" s="127" customFormat="1" ht="25.5" x14ac:dyDescent="0.2">
      <c r="A132" s="135" t="s">
        <v>190</v>
      </c>
      <c r="B132" s="136" t="s">
        <v>130</v>
      </c>
      <c r="C132" s="135" t="s">
        <v>23</v>
      </c>
      <c r="D132" s="135" t="s">
        <v>131</v>
      </c>
      <c r="E132" s="137" t="s">
        <v>26</v>
      </c>
      <c r="F132" s="138">
        <v>8</v>
      </c>
      <c r="G132" s="139">
        <v>316.45999999999998</v>
      </c>
      <c r="H132" s="139">
        <v>24.99</v>
      </c>
      <c r="I132" s="139">
        <v>291.47000000000003</v>
      </c>
      <c r="J132" s="139">
        <f t="shared" si="45"/>
        <v>316.46000000000004</v>
      </c>
      <c r="K132" s="139">
        <f t="shared" si="72"/>
        <v>199.92</v>
      </c>
      <c r="L132" s="139">
        <f t="shared" si="73"/>
        <v>2331.7600000000002</v>
      </c>
      <c r="M132" s="139">
        <f t="shared" si="74"/>
        <v>2531.6800000000003</v>
      </c>
      <c r="N132" s="140">
        <f t="shared" si="71"/>
        <v>5.0341783281434693E-3</v>
      </c>
    </row>
    <row r="133" spans="1:16" s="127" customFormat="1" ht="25.5" x14ac:dyDescent="0.2">
      <c r="A133" s="135" t="s">
        <v>191</v>
      </c>
      <c r="B133" s="136" t="s">
        <v>129</v>
      </c>
      <c r="C133" s="135" t="s">
        <v>23</v>
      </c>
      <c r="D133" s="135" t="s">
        <v>353</v>
      </c>
      <c r="E133" s="137" t="s">
        <v>26</v>
      </c>
      <c r="F133" s="138">
        <v>16</v>
      </c>
      <c r="G133" s="139">
        <v>348.1</v>
      </c>
      <c r="H133" s="139">
        <v>24.99</v>
      </c>
      <c r="I133" s="139">
        <v>323.11</v>
      </c>
      <c r="J133" s="139">
        <f t="shared" si="45"/>
        <v>348.1</v>
      </c>
      <c r="K133" s="139">
        <f t="shared" si="72"/>
        <v>399.84</v>
      </c>
      <c r="L133" s="139">
        <f t="shared" si="73"/>
        <v>5169.76</v>
      </c>
      <c r="M133" s="139">
        <f t="shared" si="74"/>
        <v>5569.6</v>
      </c>
      <c r="N133" s="140">
        <f t="shared" si="71"/>
        <v>1.1075001428469579E-2</v>
      </c>
    </row>
    <row r="134" spans="1:16" s="127" customFormat="1" x14ac:dyDescent="0.2">
      <c r="A134" s="135"/>
      <c r="B134" s="136"/>
      <c r="C134" s="135"/>
      <c r="D134" s="135"/>
      <c r="E134" s="137"/>
      <c r="F134" s="138"/>
      <c r="G134" s="139"/>
      <c r="H134" s="139"/>
      <c r="I134" s="139"/>
      <c r="J134" s="139">
        <f t="shared" si="45"/>
        <v>0</v>
      </c>
      <c r="K134" s="139"/>
      <c r="L134" s="139"/>
      <c r="M134" s="139"/>
      <c r="N134" s="140"/>
    </row>
    <row r="135" spans="1:16" s="128" customFormat="1" x14ac:dyDescent="0.2">
      <c r="A135" s="130" t="s">
        <v>136</v>
      </c>
      <c r="B135" s="130"/>
      <c r="C135" s="130"/>
      <c r="D135" s="130" t="s">
        <v>137</v>
      </c>
      <c r="E135" s="130"/>
      <c r="F135" s="131"/>
      <c r="G135" s="132"/>
      <c r="H135" s="132"/>
      <c r="I135" s="132"/>
      <c r="J135" s="132"/>
      <c r="K135" s="132"/>
      <c r="L135" s="132"/>
      <c r="M135" s="133">
        <f>SUM(M136:M139)</f>
        <v>40398.6</v>
      </c>
      <c r="N135" s="134">
        <f>M135/$M$141</f>
        <v>8.0331541350935634E-2</v>
      </c>
    </row>
    <row r="136" spans="1:16" s="127" customFormat="1" ht="25.5" x14ac:dyDescent="0.2">
      <c r="A136" s="135" t="s">
        <v>138</v>
      </c>
      <c r="B136" s="136" t="s">
        <v>354</v>
      </c>
      <c r="C136" s="135" t="s">
        <v>23</v>
      </c>
      <c r="D136" s="135" t="s">
        <v>139</v>
      </c>
      <c r="E136" s="137" t="s">
        <v>108</v>
      </c>
      <c r="F136" s="138">
        <f>3*22*1.5</f>
        <v>99</v>
      </c>
      <c r="G136" s="139">
        <v>114.06</v>
      </c>
      <c r="H136" s="139">
        <v>111.77</v>
      </c>
      <c r="I136" s="139">
        <v>2.29</v>
      </c>
      <c r="J136" s="139">
        <f t="shared" si="45"/>
        <v>114.06</v>
      </c>
      <c r="K136" s="139">
        <f t="shared" ref="K136:K139" si="75">H136*F136</f>
        <v>11065.23</v>
      </c>
      <c r="L136" s="139">
        <f t="shared" ref="L136:L139" si="76">F136*I136</f>
        <v>226.71</v>
      </c>
      <c r="M136" s="139">
        <f t="shared" ref="M136:M139" si="77">K136+L136</f>
        <v>11291.939999999999</v>
      </c>
      <c r="N136" s="140">
        <f>M136/$M$141</f>
        <v>2.2453722283502002E-2</v>
      </c>
    </row>
    <row r="137" spans="1:16" s="127" customFormat="1" ht="25.5" x14ac:dyDescent="0.2">
      <c r="A137" s="135" t="s">
        <v>357</v>
      </c>
      <c r="B137" s="136" t="s">
        <v>354</v>
      </c>
      <c r="C137" s="135" t="s">
        <v>23</v>
      </c>
      <c r="D137" s="135" t="s">
        <v>381</v>
      </c>
      <c r="E137" s="137" t="s">
        <v>108</v>
      </c>
      <c r="F137" s="138">
        <f>3*22*0.75</f>
        <v>49.5</v>
      </c>
      <c r="G137" s="139">
        <v>114.06</v>
      </c>
      <c r="H137" s="139">
        <v>111.77</v>
      </c>
      <c r="I137" s="139">
        <v>2.29</v>
      </c>
      <c r="J137" s="139">
        <f t="shared" ref="J137" si="78">H137+I137</f>
        <v>114.06</v>
      </c>
      <c r="K137" s="139">
        <f t="shared" si="75"/>
        <v>5532.6149999999998</v>
      </c>
      <c r="L137" s="139">
        <f t="shared" si="76"/>
        <v>113.355</v>
      </c>
      <c r="M137" s="139">
        <f t="shared" si="77"/>
        <v>5645.9699999999993</v>
      </c>
      <c r="N137" s="140">
        <f>M137/$M$141</f>
        <v>1.1226861141751001E-2</v>
      </c>
    </row>
    <row r="138" spans="1:16" s="127" customFormat="1" ht="25.5" x14ac:dyDescent="0.2">
      <c r="A138" s="135" t="s">
        <v>358</v>
      </c>
      <c r="B138" s="136" t="s">
        <v>354</v>
      </c>
      <c r="C138" s="135" t="s">
        <v>23</v>
      </c>
      <c r="D138" s="135" t="s">
        <v>382</v>
      </c>
      <c r="E138" s="137" t="s">
        <v>108</v>
      </c>
      <c r="F138" s="138">
        <f>F137</f>
        <v>49.5</v>
      </c>
      <c r="G138" s="139">
        <v>114.06</v>
      </c>
      <c r="H138" s="139">
        <v>111.77</v>
      </c>
      <c r="I138" s="139">
        <v>2.29</v>
      </c>
      <c r="J138" s="139">
        <f t="shared" si="45"/>
        <v>114.06</v>
      </c>
      <c r="K138" s="139">
        <f t="shared" ref="K138" si="79">H138*F138</f>
        <v>5532.6149999999998</v>
      </c>
      <c r="L138" s="139">
        <f t="shared" ref="L138" si="80">F138*I138</f>
        <v>113.355</v>
      </c>
      <c r="M138" s="139">
        <f t="shared" ref="M138" si="81">K138+L138</f>
        <v>5645.9699999999993</v>
      </c>
      <c r="N138" s="140">
        <f>M138/$M$141</f>
        <v>1.1226861141751001E-2</v>
      </c>
    </row>
    <row r="139" spans="1:16" s="127" customFormat="1" x14ac:dyDescent="0.2">
      <c r="A139" s="135" t="s">
        <v>380</v>
      </c>
      <c r="B139" s="136" t="s">
        <v>355</v>
      </c>
      <c r="C139" s="135" t="s">
        <v>23</v>
      </c>
      <c r="D139" s="135" t="s">
        <v>356</v>
      </c>
      <c r="E139" s="137" t="s">
        <v>108</v>
      </c>
      <c r="F139" s="138">
        <f>3*22*8</f>
        <v>528</v>
      </c>
      <c r="G139" s="139">
        <v>33.74</v>
      </c>
      <c r="H139" s="139">
        <v>30.87</v>
      </c>
      <c r="I139" s="139">
        <v>2.87</v>
      </c>
      <c r="J139" s="139">
        <f t="shared" si="45"/>
        <v>33.74</v>
      </c>
      <c r="K139" s="139">
        <f t="shared" si="75"/>
        <v>16299.36</v>
      </c>
      <c r="L139" s="139">
        <f t="shared" si="76"/>
        <v>1515.3600000000001</v>
      </c>
      <c r="M139" s="139">
        <f t="shared" si="77"/>
        <v>17814.72</v>
      </c>
      <c r="N139" s="140">
        <f>M139/$M$141</f>
        <v>3.5424096783931623E-2</v>
      </c>
    </row>
    <row r="140" spans="1:16" s="127" customFormat="1" x14ac:dyDescent="0.2">
      <c r="A140" s="135"/>
      <c r="B140" s="136"/>
      <c r="C140" s="135"/>
      <c r="D140" s="135"/>
      <c r="E140" s="137"/>
      <c r="F140" s="138"/>
      <c r="G140" s="139"/>
      <c r="H140" s="139"/>
      <c r="I140" s="139"/>
      <c r="J140" s="139"/>
      <c r="K140" s="139"/>
      <c r="L140" s="139"/>
      <c r="M140" s="139"/>
      <c r="N140" s="140"/>
    </row>
    <row r="141" spans="1:16" s="150" customFormat="1" ht="15.75" x14ac:dyDescent="0.2">
      <c r="A141" s="147"/>
      <c r="B141" s="147"/>
      <c r="C141" s="147"/>
      <c r="D141" s="147"/>
      <c r="E141" s="147"/>
      <c r="F141" s="148"/>
      <c r="G141" s="148"/>
      <c r="H141" s="148"/>
      <c r="I141" s="148"/>
      <c r="J141" s="148" t="s">
        <v>140</v>
      </c>
      <c r="K141" s="151">
        <f>SUMPRODUCT(F9:F139,H9:H139)</f>
        <v>144254.88189999998</v>
      </c>
      <c r="L141" s="151">
        <f>SUMPRODUCT(F9:F139,I9:I139)</f>
        <v>358643.47310000006</v>
      </c>
      <c r="M141" s="151">
        <f>SUM(M135,M127,M123,M113,M111,M103,M101,M99,M92,M90,M88,M63,M61,M50,M47,M42,M38,M35,M33,M31,M29,M27,M7)</f>
        <v>502898.35499999992</v>
      </c>
      <c r="N141" s="149">
        <f>N135+N127+N113+N111+N103+N101+N99+N92+N90+N88+N63+N61+N50+N47+N42+N38+N35+N33+N31+N29+N27+N20+N12+N8+N123</f>
        <v>1</v>
      </c>
    </row>
    <row r="142" spans="1:16" s="44" customFormat="1" x14ac:dyDescent="0.2"/>
    <row r="144" spans="1:16" x14ac:dyDescent="0.2">
      <c r="P144" s="159">
        <f>K141+L141-M141</f>
        <v>0</v>
      </c>
    </row>
    <row r="145" spans="13:13" x14ac:dyDescent="0.2">
      <c r="M145" s="159">
        <f>M141-(K141+L141)</f>
        <v>0</v>
      </c>
    </row>
  </sheetData>
  <mergeCells count="17">
    <mergeCell ref="E1:G1"/>
    <mergeCell ref="H1:J1"/>
    <mergeCell ref="K1:N1"/>
    <mergeCell ref="E2:G2"/>
    <mergeCell ref="H2:J2"/>
    <mergeCell ref="K2:N2"/>
    <mergeCell ref="A4:N4"/>
    <mergeCell ref="A5:A6"/>
    <mergeCell ref="B5:B6"/>
    <mergeCell ref="C5:C6"/>
    <mergeCell ref="D5:D6"/>
    <mergeCell ref="E5:E6"/>
    <mergeCell ref="F5:F6"/>
    <mergeCell ref="G5:G6"/>
    <mergeCell ref="H5:J5"/>
    <mergeCell ref="K5:M5"/>
    <mergeCell ref="N5:N6"/>
  </mergeCells>
  <phoneticPr fontId="33" type="noConversion"/>
  <pageMargins left="0.51181102362204722" right="0.51181102362204722" top="0.98425196850393704" bottom="0.98425196850393704" header="0.51181102362204722" footer="0.51181102362204722"/>
  <pageSetup paperSize="9" scale="63" fitToHeight="0" orientation="landscape" r:id="rId1"/>
  <headerFooter>
    <oddHeader xml:space="preserve">&amp;L &amp;C </oddHeader>
    <oddFooter>&amp;L&amp;F&amp;C&amp;P/&amp;N&amp;RMarcelus I. L. Gomes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55"/>
  <sheetViews>
    <sheetView showOutlineSymbols="0" showWhiteSpace="0" zoomScale="90" zoomScaleNormal="90" workbookViewId="0">
      <selection activeCell="B10" sqref="B10:C10"/>
    </sheetView>
  </sheetViews>
  <sheetFormatPr defaultRowHeight="14.25" x14ac:dyDescent="0.2"/>
  <cols>
    <col min="1" max="1" width="4.875" style="45" customWidth="1"/>
    <col min="2" max="2" width="13.625" style="45" customWidth="1"/>
    <col min="3" max="3" width="73" style="45" customWidth="1"/>
    <col min="4" max="4" width="17" style="45" customWidth="1"/>
    <col min="5" max="5" width="16" style="45" customWidth="1"/>
    <col min="6" max="7" width="9" style="45"/>
    <col min="8" max="11" width="9" style="45" customWidth="1"/>
    <col min="12" max="16384" width="9" style="45"/>
  </cols>
  <sheetData>
    <row r="1" spans="2:5" s="124" customFormat="1" x14ac:dyDescent="0.2"/>
    <row r="2" spans="2:5" ht="19.5" customHeight="1" x14ac:dyDescent="0.2">
      <c r="B2" s="211" t="s">
        <v>141</v>
      </c>
      <c r="C2" s="212"/>
      <c r="D2" s="212"/>
      <c r="E2" s="213"/>
    </row>
    <row r="3" spans="2:5" ht="19.5" customHeight="1" x14ac:dyDescent="0.2">
      <c r="B3" s="214"/>
      <c r="C3" s="215"/>
      <c r="D3" s="215"/>
      <c r="E3" s="216"/>
    </row>
    <row r="4" spans="2:5" ht="19.5" customHeight="1" x14ac:dyDescent="0.2">
      <c r="B4" s="217" t="s">
        <v>144</v>
      </c>
      <c r="C4" s="218"/>
      <c r="D4" s="218"/>
      <c r="E4" s="219"/>
    </row>
    <row r="5" spans="2:5" ht="19.5" customHeight="1" x14ac:dyDescent="0.2">
      <c r="B5" s="220"/>
      <c r="C5" s="221"/>
      <c r="D5" s="221"/>
      <c r="E5" s="222"/>
    </row>
    <row r="6" spans="2:5" ht="14.25" customHeight="1" x14ac:dyDescent="0.2">
      <c r="B6" s="46"/>
      <c r="C6" s="46"/>
      <c r="D6" s="46"/>
      <c r="E6" s="46"/>
    </row>
    <row r="7" spans="2:5" ht="14.25" customHeight="1" x14ac:dyDescent="0.2">
      <c r="B7" s="47" t="s">
        <v>201</v>
      </c>
      <c r="C7" s="223" t="s">
        <v>359</v>
      </c>
      <c r="D7" s="223"/>
      <c r="E7" s="223"/>
    </row>
    <row r="8" spans="2:5" ht="14.25" customHeight="1" x14ac:dyDescent="0.2">
      <c r="B8" s="47" t="s">
        <v>202</v>
      </c>
      <c r="C8" s="223" t="s">
        <v>360</v>
      </c>
      <c r="D8" s="223"/>
      <c r="E8" s="223"/>
    </row>
    <row r="9" spans="2:5" ht="14.25" customHeight="1" x14ac:dyDescent="0.2">
      <c r="B9" s="47" t="s">
        <v>203</v>
      </c>
      <c r="C9" s="224">
        <v>4027.68</v>
      </c>
      <c r="D9" s="225"/>
      <c r="E9" s="226"/>
    </row>
    <row r="10" spans="2:5" ht="14.25" customHeight="1" x14ac:dyDescent="0.2">
      <c r="B10" s="207" t="s">
        <v>204</v>
      </c>
      <c r="C10" s="208"/>
      <c r="D10" s="209" t="s">
        <v>2</v>
      </c>
      <c r="E10" s="210"/>
    </row>
    <row r="11" spans="2:5" ht="14.25" customHeight="1" x14ac:dyDescent="0.2">
      <c r="B11" s="229" t="s">
        <v>361</v>
      </c>
      <c r="C11" s="230"/>
      <c r="D11" s="233" t="s">
        <v>4</v>
      </c>
      <c r="E11" s="234"/>
    </row>
    <row r="12" spans="2:5" ht="14.25" customHeight="1" x14ac:dyDescent="0.2">
      <c r="B12" s="229"/>
      <c r="C12" s="230"/>
      <c r="D12" s="233"/>
      <c r="E12" s="234"/>
    </row>
    <row r="13" spans="2:5" ht="14.25" customHeight="1" x14ac:dyDescent="0.2">
      <c r="B13" s="229"/>
      <c r="C13" s="230"/>
      <c r="D13" s="235"/>
      <c r="E13" s="236"/>
    </row>
    <row r="14" spans="2:5" ht="14.25" customHeight="1" x14ac:dyDescent="0.2">
      <c r="B14" s="229"/>
      <c r="C14" s="230"/>
      <c r="D14" s="209" t="s">
        <v>3</v>
      </c>
      <c r="E14" s="210"/>
    </row>
    <row r="15" spans="2:5" ht="14.25" customHeight="1" x14ac:dyDescent="0.2">
      <c r="B15" s="229"/>
      <c r="C15" s="230"/>
      <c r="D15" s="233" t="s">
        <v>5</v>
      </c>
      <c r="E15" s="234"/>
    </row>
    <row r="16" spans="2:5" ht="14.25" customHeight="1" x14ac:dyDescent="0.2">
      <c r="B16" s="229"/>
      <c r="C16" s="230"/>
      <c r="D16" s="233"/>
      <c r="E16" s="234"/>
    </row>
    <row r="17" spans="2:5" ht="14.25" customHeight="1" x14ac:dyDescent="0.2">
      <c r="B17" s="229"/>
      <c r="C17" s="230"/>
      <c r="D17" s="233"/>
      <c r="E17" s="234"/>
    </row>
    <row r="18" spans="2:5" ht="14.25" customHeight="1" x14ac:dyDescent="0.2">
      <c r="B18" s="229"/>
      <c r="C18" s="230"/>
      <c r="D18" s="233"/>
      <c r="E18" s="234"/>
    </row>
    <row r="19" spans="2:5" ht="14.25" customHeight="1" x14ac:dyDescent="0.2">
      <c r="B19" s="229"/>
      <c r="C19" s="230"/>
      <c r="D19" s="233"/>
      <c r="E19" s="234"/>
    </row>
    <row r="20" spans="2:5" ht="14.25" customHeight="1" x14ac:dyDescent="0.2">
      <c r="B20" s="231"/>
      <c r="C20" s="232"/>
      <c r="D20" s="120" t="s">
        <v>146</v>
      </c>
      <c r="E20" s="121" t="str">
        <f>'Orçamento Sintético'!L3</f>
        <v>Agosto de 2025</v>
      </c>
    </row>
    <row r="22" spans="2:5" s="54" customFormat="1" ht="19.5" customHeight="1" x14ac:dyDescent="0.25">
      <c r="B22" s="237" t="s">
        <v>205</v>
      </c>
      <c r="C22" s="237"/>
      <c r="D22" s="237"/>
      <c r="E22" s="237"/>
    </row>
    <row r="23" spans="2:5" s="55" customFormat="1" ht="19.5" customHeight="1" x14ac:dyDescent="0.2">
      <c r="B23" s="238" t="s">
        <v>7</v>
      </c>
      <c r="C23" s="240" t="s">
        <v>10</v>
      </c>
      <c r="D23" s="238" t="s">
        <v>15</v>
      </c>
      <c r="E23" s="240" t="s">
        <v>16</v>
      </c>
    </row>
    <row r="24" spans="2:5" s="55" customFormat="1" ht="19.5" customHeight="1" x14ac:dyDescent="0.2">
      <c r="B24" s="239"/>
      <c r="C24" s="240"/>
      <c r="D24" s="239"/>
      <c r="E24" s="240"/>
    </row>
    <row r="25" spans="2:5" s="52" customFormat="1" ht="19.5" customHeight="1" x14ac:dyDescent="0.2">
      <c r="B25" s="48" t="s">
        <v>19</v>
      </c>
      <c r="C25" s="49" t="s">
        <v>20</v>
      </c>
      <c r="D25" s="50">
        <f>'Orçamento Sintético'!M7</f>
        <v>27982.731099999997</v>
      </c>
      <c r="E25" s="51">
        <f>D25/$D$51</f>
        <v>5.5642916350362684E-2</v>
      </c>
    </row>
    <row r="26" spans="2:5" s="52" customFormat="1" ht="19.5" customHeight="1" x14ac:dyDescent="0.2">
      <c r="B26" s="48" t="s">
        <v>21</v>
      </c>
      <c r="C26" s="49" t="s">
        <v>22</v>
      </c>
      <c r="D26" s="50">
        <f>'Orçamento Sintético'!M8</f>
        <v>2299.4100000000003</v>
      </c>
      <c r="E26" s="51">
        <f t="shared" ref="E26:E50" si="0">D26/$D$51</f>
        <v>4.5723156123666387E-3</v>
      </c>
    </row>
    <row r="27" spans="2:5" s="52" customFormat="1" ht="19.5" customHeight="1" x14ac:dyDescent="0.2">
      <c r="B27" s="48" t="s">
        <v>33</v>
      </c>
      <c r="C27" s="49" t="s">
        <v>34</v>
      </c>
      <c r="D27" s="50">
        <f>'Orçamento Sintético'!M12</f>
        <v>16802.140999999996</v>
      </c>
      <c r="E27" s="51">
        <f t="shared" si="0"/>
        <v>3.3410610380700083E-2</v>
      </c>
    </row>
    <row r="28" spans="2:5" s="52" customFormat="1" ht="19.5" customHeight="1" x14ac:dyDescent="0.2">
      <c r="B28" s="48" t="s">
        <v>36</v>
      </c>
      <c r="C28" s="49" t="s">
        <v>37</v>
      </c>
      <c r="D28" s="50">
        <f>'Orçamento Sintético'!M20</f>
        <v>8881.1800999999996</v>
      </c>
      <c r="E28" s="51">
        <f t="shared" si="0"/>
        <v>1.7659990357295957E-2</v>
      </c>
    </row>
    <row r="29" spans="2:5" s="52" customFormat="1" ht="19.5" customHeight="1" x14ac:dyDescent="0.2">
      <c r="B29" s="48" t="s">
        <v>38</v>
      </c>
      <c r="C29" s="49" t="s">
        <v>39</v>
      </c>
      <c r="D29" s="50">
        <f>'Orçamento Sintético'!M27</f>
        <v>0</v>
      </c>
      <c r="E29" s="51">
        <f t="shared" si="0"/>
        <v>0</v>
      </c>
    </row>
    <row r="30" spans="2:5" s="52" customFormat="1" ht="19.5" customHeight="1" x14ac:dyDescent="0.2">
      <c r="B30" s="48" t="s">
        <v>40</v>
      </c>
      <c r="C30" s="49" t="s">
        <v>41</v>
      </c>
      <c r="D30" s="50">
        <f>'Orçamento Sintético'!M29</f>
        <v>0</v>
      </c>
      <c r="E30" s="51">
        <f t="shared" si="0"/>
        <v>0</v>
      </c>
    </row>
    <row r="31" spans="2:5" s="52" customFormat="1" ht="19.5" customHeight="1" x14ac:dyDescent="0.2">
      <c r="B31" s="48" t="s">
        <v>43</v>
      </c>
      <c r="C31" s="49" t="s">
        <v>44</v>
      </c>
      <c r="D31" s="50">
        <f>'Orçamento Sintético'!M31</f>
        <v>0</v>
      </c>
      <c r="E31" s="51">
        <f t="shared" si="0"/>
        <v>0</v>
      </c>
    </row>
    <row r="32" spans="2:5" s="52" customFormat="1" ht="19.5" customHeight="1" x14ac:dyDescent="0.2">
      <c r="B32" s="48" t="s">
        <v>45</v>
      </c>
      <c r="C32" s="49" t="s">
        <v>46</v>
      </c>
      <c r="D32" s="50">
        <f>'Orçamento Sintético'!M33</f>
        <v>0</v>
      </c>
      <c r="E32" s="51">
        <f t="shared" si="0"/>
        <v>0</v>
      </c>
    </row>
    <row r="33" spans="2:5" s="52" customFormat="1" ht="19.5" customHeight="1" x14ac:dyDescent="0.2">
      <c r="B33" s="48" t="s">
        <v>47</v>
      </c>
      <c r="C33" s="49" t="s">
        <v>48</v>
      </c>
      <c r="D33" s="50">
        <f>'Orçamento Sintético'!M35</f>
        <v>12203.784</v>
      </c>
      <c r="E33" s="51">
        <f t="shared" si="0"/>
        <v>2.426689981914934E-2</v>
      </c>
    </row>
    <row r="34" spans="2:5" s="52" customFormat="1" ht="19.5" customHeight="1" x14ac:dyDescent="0.2">
      <c r="B34" s="48" t="s">
        <v>50</v>
      </c>
      <c r="C34" s="49" t="s">
        <v>51</v>
      </c>
      <c r="D34" s="50">
        <f>'Orçamento Sintético'!M38</f>
        <v>46694.643299999996</v>
      </c>
      <c r="E34" s="51">
        <f t="shared" si="0"/>
        <v>9.2851055955432582E-2</v>
      </c>
    </row>
    <row r="35" spans="2:5" s="52" customFormat="1" ht="19.5" customHeight="1" x14ac:dyDescent="0.2">
      <c r="B35" s="48" t="s">
        <v>53</v>
      </c>
      <c r="C35" s="49" t="s">
        <v>54</v>
      </c>
      <c r="D35" s="50">
        <f>'Orçamento Sintético'!M42</f>
        <v>62589.119999999995</v>
      </c>
      <c r="E35" s="51">
        <f t="shared" si="0"/>
        <v>0.12445680002274018</v>
      </c>
    </row>
    <row r="36" spans="2:5" s="52" customFormat="1" ht="19.5" customHeight="1" x14ac:dyDescent="0.2">
      <c r="B36" s="48" t="s">
        <v>63</v>
      </c>
      <c r="C36" s="49" t="s">
        <v>64</v>
      </c>
      <c r="D36" s="50">
        <f>'Orçamento Sintético'!M47</f>
        <v>3420.0047999999997</v>
      </c>
      <c r="E36" s="51">
        <f t="shared" si="0"/>
        <v>6.8005885602867005E-3</v>
      </c>
    </row>
    <row r="37" spans="2:5" s="52" customFormat="1" ht="19.5" customHeight="1" x14ac:dyDescent="0.2">
      <c r="B37" s="48" t="s">
        <v>68</v>
      </c>
      <c r="C37" s="49" t="s">
        <v>69</v>
      </c>
      <c r="D37" s="50">
        <f>'Orçamento Sintético'!M50</f>
        <v>54338.454400000002</v>
      </c>
      <c r="E37" s="51">
        <f t="shared" si="0"/>
        <v>0.1080505709747251</v>
      </c>
    </row>
    <row r="38" spans="2:5" s="52" customFormat="1" ht="19.5" customHeight="1" x14ac:dyDescent="0.2">
      <c r="B38" s="48" t="s">
        <v>84</v>
      </c>
      <c r="C38" s="49" t="s">
        <v>85</v>
      </c>
      <c r="D38" s="50">
        <f>'Orçamento Sintético'!M61</f>
        <v>0</v>
      </c>
      <c r="E38" s="51">
        <f t="shared" si="0"/>
        <v>0</v>
      </c>
    </row>
    <row r="39" spans="2:5" s="52" customFormat="1" ht="19.5" customHeight="1" x14ac:dyDescent="0.2">
      <c r="B39" s="48" t="s">
        <v>86</v>
      </c>
      <c r="C39" s="49" t="s">
        <v>87</v>
      </c>
      <c r="D39" s="50">
        <f>'Orçamento Sintético'!M63</f>
        <v>50523.28</v>
      </c>
      <c r="E39" s="51">
        <f t="shared" si="0"/>
        <v>0.10046419817778088</v>
      </c>
    </row>
    <row r="40" spans="2:5" s="52" customFormat="1" ht="19.5" customHeight="1" x14ac:dyDescent="0.2">
      <c r="B40" s="48" t="s">
        <v>88</v>
      </c>
      <c r="C40" s="49" t="s">
        <v>89</v>
      </c>
      <c r="D40" s="50">
        <f>'Orçamento Sintético'!M88</f>
        <v>0</v>
      </c>
      <c r="E40" s="51">
        <f t="shared" si="0"/>
        <v>0</v>
      </c>
    </row>
    <row r="41" spans="2:5" s="52" customFormat="1" ht="19.5" customHeight="1" x14ac:dyDescent="0.2">
      <c r="B41" s="48" t="s">
        <v>90</v>
      </c>
      <c r="C41" s="49" t="s">
        <v>206</v>
      </c>
      <c r="D41" s="50">
        <f>'Orçamento Sintético'!M90</f>
        <v>0</v>
      </c>
      <c r="E41" s="51">
        <f t="shared" si="0"/>
        <v>0</v>
      </c>
    </row>
    <row r="42" spans="2:5" s="52" customFormat="1" ht="19.5" customHeight="1" x14ac:dyDescent="0.2">
      <c r="B42" s="48" t="s">
        <v>92</v>
      </c>
      <c r="C42" s="49" t="s">
        <v>93</v>
      </c>
      <c r="D42" s="50">
        <f>'Orçamento Sintético'!M92</f>
        <v>49577.144</v>
      </c>
      <c r="E42" s="51">
        <f t="shared" si="0"/>
        <v>9.8582831912424937E-2</v>
      </c>
    </row>
    <row r="43" spans="2:5" s="52" customFormat="1" ht="19.5" customHeight="1" x14ac:dyDescent="0.2">
      <c r="B43" s="48" t="s">
        <v>95</v>
      </c>
      <c r="C43" s="49" t="s">
        <v>209</v>
      </c>
      <c r="D43" s="50">
        <f>'Orçamento Sintético'!M99</f>
        <v>0</v>
      </c>
      <c r="E43" s="51">
        <f t="shared" si="0"/>
        <v>0</v>
      </c>
    </row>
    <row r="44" spans="2:5" s="52" customFormat="1" ht="19.5" customHeight="1" x14ac:dyDescent="0.2">
      <c r="B44" s="48" t="s">
        <v>97</v>
      </c>
      <c r="C44" s="49" t="s">
        <v>98</v>
      </c>
      <c r="D44" s="50">
        <f>'Orçamento Sintético'!M101</f>
        <v>0</v>
      </c>
      <c r="E44" s="51">
        <f t="shared" si="0"/>
        <v>0</v>
      </c>
    </row>
    <row r="45" spans="2:5" s="52" customFormat="1" ht="19.5" customHeight="1" x14ac:dyDescent="0.2">
      <c r="B45" s="48" t="s">
        <v>99</v>
      </c>
      <c r="C45" s="49" t="s">
        <v>100</v>
      </c>
      <c r="D45" s="50">
        <f>'Orçamento Sintético'!M103</f>
        <v>56124.857699999993</v>
      </c>
      <c r="E45" s="51">
        <f t="shared" si="0"/>
        <v>0.11160278641197781</v>
      </c>
    </row>
    <row r="46" spans="2:5" s="52" customFormat="1" ht="19.5" customHeight="1" x14ac:dyDescent="0.2">
      <c r="B46" s="48" t="s">
        <v>109</v>
      </c>
      <c r="C46" s="49" t="s">
        <v>110</v>
      </c>
      <c r="D46" s="50">
        <f>'Orçamento Sintético'!M111</f>
        <v>0</v>
      </c>
      <c r="E46" s="51">
        <f t="shared" si="0"/>
        <v>0</v>
      </c>
    </row>
    <row r="47" spans="2:5" s="52" customFormat="1" ht="19.5" customHeight="1" x14ac:dyDescent="0.2">
      <c r="B47" s="48" t="s">
        <v>111</v>
      </c>
      <c r="C47" s="49" t="s">
        <v>112</v>
      </c>
      <c r="D47" s="50">
        <f>'Orçamento Sintético'!M113</f>
        <v>55693.001300000011</v>
      </c>
      <c r="E47" s="51">
        <f t="shared" si="0"/>
        <v>0.11074405144952207</v>
      </c>
    </row>
    <row r="48" spans="2:5" s="52" customFormat="1" ht="19.5" customHeight="1" x14ac:dyDescent="0.2">
      <c r="B48" s="48" t="s">
        <v>118</v>
      </c>
      <c r="C48" s="49" t="s">
        <v>119</v>
      </c>
      <c r="D48" s="50">
        <f>'Orçamento Sintético'!M123</f>
        <v>1087.8999999999999</v>
      </c>
      <c r="E48" s="51">
        <f t="shared" si="0"/>
        <v>2.163260207920147E-3</v>
      </c>
    </row>
    <row r="49" spans="2:5" s="52" customFormat="1" ht="19.5" customHeight="1" x14ac:dyDescent="0.2">
      <c r="B49" s="48" t="s">
        <v>121</v>
      </c>
      <c r="C49" s="49" t="s">
        <v>122</v>
      </c>
      <c r="D49" s="50">
        <f>'Orçamento Sintético'!M127</f>
        <v>42264.8344</v>
      </c>
      <c r="E49" s="51">
        <f t="shared" si="0"/>
        <v>8.4042498806741972E-2</v>
      </c>
    </row>
    <row r="50" spans="2:5" s="52" customFormat="1" ht="19.5" customHeight="1" x14ac:dyDescent="0.2">
      <c r="B50" s="48" t="s">
        <v>207</v>
      </c>
      <c r="C50" s="53" t="s">
        <v>137</v>
      </c>
      <c r="D50" s="50">
        <f>'Orçamento Sintético'!M135</f>
        <v>40398.6</v>
      </c>
      <c r="E50" s="51">
        <f t="shared" si="0"/>
        <v>8.033154135093562E-2</v>
      </c>
    </row>
    <row r="51" spans="2:5" s="58" customFormat="1" ht="19.5" customHeight="1" x14ac:dyDescent="0.2">
      <c r="B51" s="227" t="s">
        <v>208</v>
      </c>
      <c r="C51" s="228"/>
      <c r="D51" s="56">
        <f>SUM(D25,D29:D50)</f>
        <v>502898.35499999998</v>
      </c>
      <c r="E51" s="57">
        <f>SUM(E25,E29:E50)</f>
        <v>1</v>
      </c>
    </row>
    <row r="55" spans="2:5" x14ac:dyDescent="0.2">
      <c r="D55" s="45" t="s">
        <v>363</v>
      </c>
      <c r="E55" s="159">
        <f>D51-'Orçamento Sintético'!M141</f>
        <v>0</v>
      </c>
    </row>
  </sheetData>
  <mergeCells count="17">
    <mergeCell ref="B51:C51"/>
    <mergeCell ref="B11:C20"/>
    <mergeCell ref="D11:E13"/>
    <mergeCell ref="D14:E14"/>
    <mergeCell ref="B22:E22"/>
    <mergeCell ref="B23:B24"/>
    <mergeCell ref="C23:C24"/>
    <mergeCell ref="D23:D24"/>
    <mergeCell ref="E23:E24"/>
    <mergeCell ref="D15:E19"/>
    <mergeCell ref="B10:C10"/>
    <mergeCell ref="D10:E10"/>
    <mergeCell ref="B2:E3"/>
    <mergeCell ref="B4:E5"/>
    <mergeCell ref="C7:E7"/>
    <mergeCell ref="C8:E8"/>
    <mergeCell ref="C9:E9"/>
  </mergeCells>
  <pageMargins left="0.51181102362204722" right="0.51181102362204722" top="0.98425196850393704" bottom="0.98425196850393704" header="0.51181102362204722" footer="0.51181102362204722"/>
  <pageSetup paperSize="9" scale="71" orientation="portrait" r:id="rId1"/>
  <headerFooter>
    <oddHeader xml:space="preserve">&amp;L </oddHeader>
    <oddFooter>&amp;L &amp;F&amp;C&amp;P/&amp;N&amp;RMarcelus I L Gomes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4"/>
  <sheetViews>
    <sheetView showGridLines="0" view="pageBreakPreview" zoomScaleNormal="100" zoomScaleSheetLayoutView="100" workbookViewId="0">
      <selection activeCell="J49" sqref="J49"/>
    </sheetView>
  </sheetViews>
  <sheetFormatPr defaultRowHeight="14.25" x14ac:dyDescent="0.2"/>
  <cols>
    <col min="1" max="1" width="9" style="124"/>
    <col min="3" max="3" width="46.75" customWidth="1"/>
    <col min="4" max="4" width="15.5" customWidth="1"/>
    <col min="5" max="7" width="19.5" customWidth="1"/>
    <col min="8" max="8" width="19.5" style="18" customWidth="1"/>
  </cols>
  <sheetData>
    <row r="1" spans="2:9" s="124" customFormat="1" x14ac:dyDescent="0.2">
      <c r="H1" s="18"/>
    </row>
    <row r="2" spans="2:9" s="2" customFormat="1" ht="12.75" customHeight="1" x14ac:dyDescent="0.2">
      <c r="B2" s="241" t="s">
        <v>141</v>
      </c>
      <c r="C2" s="242"/>
      <c r="D2" s="243"/>
      <c r="E2" s="126" t="s">
        <v>142</v>
      </c>
      <c r="F2" s="263" t="str">
        <f>'Orçamento Sintético'!D2</f>
        <v xml:space="preserve">REMANESCENTES REFORMA REITORIA DA UNIVERSIDADE FEDERAL DE GOIÁS (UFG) </v>
      </c>
      <c r="G2" s="263"/>
      <c r="H2" s="263"/>
    </row>
    <row r="3" spans="2:9" s="2" customFormat="1" ht="11.25" customHeight="1" x14ac:dyDescent="0.2">
      <c r="B3" s="244"/>
      <c r="C3" s="245"/>
      <c r="D3" s="246"/>
      <c r="E3" s="126" t="s">
        <v>143</v>
      </c>
      <c r="F3" s="263" t="str">
        <f>Resumo!C8</f>
        <v>CAMPUS SAMAMBAIA - UFG</v>
      </c>
      <c r="G3" s="263"/>
      <c r="H3" s="263"/>
    </row>
    <row r="4" spans="2:9" s="2" customFormat="1" ht="12.75" customHeight="1" x14ac:dyDescent="0.2">
      <c r="B4" s="247" t="s">
        <v>144</v>
      </c>
      <c r="C4" s="248"/>
      <c r="D4" s="249"/>
      <c r="E4" s="126" t="s">
        <v>145</v>
      </c>
      <c r="F4" s="160">
        <f>Resumo!C9</f>
        <v>4027.68</v>
      </c>
      <c r="G4" s="162" t="s">
        <v>146</v>
      </c>
      <c r="H4" s="163">
        <v>45877</v>
      </c>
    </row>
    <row r="5" spans="2:9" s="2" customFormat="1" ht="12.75" customHeight="1" x14ac:dyDescent="0.2">
      <c r="B5" s="250"/>
      <c r="C5" s="251"/>
      <c r="D5" s="252"/>
      <c r="E5" s="126" t="s">
        <v>147</v>
      </c>
      <c r="F5" s="161">
        <f>D59/F4</f>
        <v>124.86055371826957</v>
      </c>
      <c r="G5" s="162" t="s">
        <v>148</v>
      </c>
      <c r="H5" s="164"/>
    </row>
    <row r="6" spans="2:9" s="3" customFormat="1" ht="12.95" customHeight="1" x14ac:dyDescent="0.2">
      <c r="B6" s="259"/>
      <c r="C6" s="259"/>
      <c r="D6" s="259"/>
      <c r="E6" s="259"/>
      <c r="F6" s="259"/>
      <c r="G6" s="260"/>
      <c r="H6" s="17"/>
    </row>
    <row r="7" spans="2:9" s="5" customFormat="1" ht="11.25" x14ac:dyDescent="0.2">
      <c r="B7" s="261" t="s">
        <v>149</v>
      </c>
      <c r="C7" s="261"/>
      <c r="D7" s="28"/>
      <c r="E7" s="4" t="s">
        <v>150</v>
      </c>
      <c r="F7" s="4" t="s">
        <v>151</v>
      </c>
      <c r="G7" s="4" t="s">
        <v>152</v>
      </c>
      <c r="H7" s="262" t="s">
        <v>159</v>
      </c>
    </row>
    <row r="8" spans="2:9" s="6" customFormat="1" ht="11.25" x14ac:dyDescent="0.2">
      <c r="B8" s="29" t="s">
        <v>153</v>
      </c>
      <c r="C8" s="28" t="s">
        <v>154</v>
      </c>
      <c r="D8" s="28"/>
      <c r="E8" s="4">
        <v>30</v>
      </c>
      <c r="F8" s="4">
        <v>60</v>
      </c>
      <c r="G8" s="4">
        <v>90</v>
      </c>
      <c r="H8" s="262"/>
    </row>
    <row r="9" spans="2:9" s="7" customFormat="1" ht="11.25" x14ac:dyDescent="0.2">
      <c r="B9" s="29">
        <v>1</v>
      </c>
      <c r="C9" s="30" t="str">
        <f>'Orçamento Sintético'!D7</f>
        <v>SERVIÇOS PRELIMINARES / TÉCNICOS</v>
      </c>
      <c r="D9" s="39">
        <f>'Orçamento Sintético'!M7</f>
        <v>27982.731099999997</v>
      </c>
      <c r="E9" s="165">
        <f>E10*$D$9</f>
        <v>20987.048324999996</v>
      </c>
      <c r="F9" s="165">
        <f t="shared" ref="F9:G9" si="0">F10*$D$9</f>
        <v>5596.5462200000002</v>
      </c>
      <c r="G9" s="165">
        <f t="shared" si="0"/>
        <v>1399.136555</v>
      </c>
      <c r="H9" s="25">
        <f>SUM(E9:G9)</f>
        <v>27982.731099999997</v>
      </c>
      <c r="I9" s="16"/>
    </row>
    <row r="10" spans="2:9" s="8" customFormat="1" ht="11.25" x14ac:dyDescent="0.2">
      <c r="B10" s="9"/>
      <c r="C10" s="10"/>
      <c r="D10" s="40"/>
      <c r="E10" s="166">
        <v>0.75</v>
      </c>
      <c r="F10" s="166">
        <v>0.2</v>
      </c>
      <c r="G10" s="166">
        <v>0.05</v>
      </c>
      <c r="H10" s="125">
        <f>SUM(E10:G10)</f>
        <v>1</v>
      </c>
      <c r="I10" s="16"/>
    </row>
    <row r="11" spans="2:9" s="7" customFormat="1" ht="11.25" x14ac:dyDescent="0.2">
      <c r="B11" s="29">
        <v>2</v>
      </c>
      <c r="C11" s="30" t="str">
        <f>'Orçamento Sintético'!D27</f>
        <v>MOVIMENTO DE TERRA</v>
      </c>
      <c r="D11" s="39">
        <f>'Orçamento Sintético'!M27</f>
        <v>0</v>
      </c>
      <c r="E11" s="167"/>
      <c r="F11" s="165"/>
      <c r="G11" s="165"/>
      <c r="H11" s="25"/>
      <c r="I11" s="16"/>
    </row>
    <row r="12" spans="2:9" s="8" customFormat="1" ht="11.25" x14ac:dyDescent="0.2">
      <c r="B12" s="9"/>
      <c r="C12" s="10"/>
      <c r="D12" s="40"/>
      <c r="E12" s="167"/>
      <c r="F12" s="167"/>
      <c r="G12" s="167"/>
      <c r="H12" s="125"/>
      <c r="I12" s="16"/>
    </row>
    <row r="13" spans="2:9" s="7" customFormat="1" ht="11.25" x14ac:dyDescent="0.2">
      <c r="B13" s="29">
        <v>3</v>
      </c>
      <c r="C13" s="30" t="str">
        <f>'Orçamento Sintético'!D29</f>
        <v>INFRAESTRUTURA</v>
      </c>
      <c r="D13" s="39">
        <f>'Orçamento Sintético'!M29</f>
        <v>0</v>
      </c>
      <c r="E13" s="167"/>
      <c r="F13" s="167"/>
      <c r="G13" s="167"/>
      <c r="H13" s="25"/>
      <c r="I13" s="16"/>
    </row>
    <row r="14" spans="2:9" s="8" customFormat="1" ht="11.25" x14ac:dyDescent="0.2">
      <c r="B14" s="9"/>
      <c r="C14" s="10"/>
      <c r="D14" s="40"/>
      <c r="E14" s="167"/>
      <c r="F14" s="167"/>
      <c r="G14" s="167"/>
      <c r="H14" s="125"/>
      <c r="I14" s="16"/>
    </row>
    <row r="15" spans="2:9" s="7" customFormat="1" ht="11.25" x14ac:dyDescent="0.2">
      <c r="B15" s="29">
        <v>4</v>
      </c>
      <c r="C15" s="30" t="str">
        <f>'Orçamento Sintético'!D31</f>
        <v>SUPERESTRUTURA</v>
      </c>
      <c r="D15" s="39">
        <f>'Orçamento Sintético'!M31</f>
        <v>0</v>
      </c>
      <c r="E15" s="167"/>
      <c r="F15" s="167"/>
      <c r="G15" s="167"/>
      <c r="H15" s="25"/>
      <c r="I15" s="16"/>
    </row>
    <row r="16" spans="2:9" s="8" customFormat="1" ht="11.25" x14ac:dyDescent="0.2">
      <c r="B16" s="9"/>
      <c r="C16" s="10"/>
      <c r="D16" s="40"/>
      <c r="E16" s="167"/>
      <c r="F16" s="167"/>
      <c r="G16" s="167"/>
      <c r="H16" s="125"/>
      <c r="I16" s="16"/>
    </row>
    <row r="17" spans="2:9" s="7" customFormat="1" ht="11.25" x14ac:dyDescent="0.2">
      <c r="B17" s="29">
        <v>5</v>
      </c>
      <c r="C17" s="30" t="str">
        <f>'Orçamento Sintético'!D33</f>
        <v>ALVENARIA / VEDAÇÃO / DIVISÓRIA</v>
      </c>
      <c r="D17" s="39">
        <f>'Orçamento Sintético'!M33</f>
        <v>0</v>
      </c>
      <c r="E17" s="167"/>
      <c r="F17" s="167"/>
      <c r="G17" s="167"/>
      <c r="H17" s="25"/>
      <c r="I17" s="16"/>
    </row>
    <row r="18" spans="2:9" s="8" customFormat="1" ht="11.25" x14ac:dyDescent="0.2">
      <c r="B18" s="11"/>
      <c r="C18" s="12"/>
      <c r="D18" s="41"/>
      <c r="E18" s="167"/>
      <c r="F18" s="167"/>
      <c r="G18" s="167"/>
      <c r="H18" s="125"/>
      <c r="I18" s="16"/>
    </row>
    <row r="19" spans="2:9" s="7" customFormat="1" ht="11.25" x14ac:dyDescent="0.2">
      <c r="B19" s="29">
        <v>6</v>
      </c>
      <c r="C19" s="30" t="str">
        <f>'Orçamento Sintético'!D35</f>
        <v>IMPERMEABILIZAÇÃO, ISOLAÇÃO TÉRMICA E ACÚSTICA</v>
      </c>
      <c r="D19" s="39">
        <f>'Orçamento Sintético'!M35</f>
        <v>12203.784</v>
      </c>
      <c r="E19" s="165">
        <f>E20*$D19</f>
        <v>12203.784</v>
      </c>
      <c r="F19" s="167"/>
      <c r="G19" s="167"/>
      <c r="H19" s="25">
        <f t="shared" ref="H19:H28" si="1">SUM(E19:G19)</f>
        <v>12203.784</v>
      </c>
      <c r="I19" s="16"/>
    </row>
    <row r="20" spans="2:9" s="13" customFormat="1" ht="11.25" x14ac:dyDescent="0.2">
      <c r="B20" s="9"/>
      <c r="C20" s="10"/>
      <c r="D20" s="40"/>
      <c r="E20" s="167">
        <v>1</v>
      </c>
      <c r="F20" s="167"/>
      <c r="G20" s="167"/>
      <c r="H20" s="125">
        <f t="shared" si="1"/>
        <v>1</v>
      </c>
      <c r="I20" s="16"/>
    </row>
    <row r="21" spans="2:9" s="7" customFormat="1" ht="11.25" x14ac:dyDescent="0.2">
      <c r="B21" s="29">
        <v>7</v>
      </c>
      <c r="C21" s="30" t="str">
        <f>'Orçamento Sintético'!D38</f>
        <v>REVESTIMENTOS</v>
      </c>
      <c r="D21" s="39">
        <f>'Orçamento Sintético'!M38</f>
        <v>46694.643299999996</v>
      </c>
      <c r="E21" s="165">
        <f>E22*$D21</f>
        <v>23347.321649999998</v>
      </c>
      <c r="F21" s="165">
        <f>F22*$D21</f>
        <v>14008.392989999998</v>
      </c>
      <c r="G21" s="165">
        <f>G22*$D21</f>
        <v>9338.9286599999996</v>
      </c>
      <c r="H21" s="25">
        <f t="shared" si="1"/>
        <v>46694.643299999996</v>
      </c>
      <c r="I21" s="16"/>
    </row>
    <row r="22" spans="2:9" s="13" customFormat="1" ht="11.25" x14ac:dyDescent="0.2">
      <c r="B22" s="9"/>
      <c r="C22" s="10"/>
      <c r="D22" s="40"/>
      <c r="E22" s="167">
        <v>0.5</v>
      </c>
      <c r="F22" s="167">
        <v>0.3</v>
      </c>
      <c r="G22" s="167">
        <v>0.2</v>
      </c>
      <c r="H22" s="125">
        <f t="shared" si="1"/>
        <v>1</v>
      </c>
      <c r="I22" s="16"/>
    </row>
    <row r="23" spans="2:9" s="7" customFormat="1" ht="11.25" x14ac:dyDescent="0.2">
      <c r="B23" s="29">
        <v>8</v>
      </c>
      <c r="C23" s="30" t="str">
        <f>'Orçamento Sintético'!D42</f>
        <v>PISO</v>
      </c>
      <c r="D23" s="39">
        <f>'Orçamento Sintético'!M42</f>
        <v>62589.119999999995</v>
      </c>
      <c r="E23" s="165">
        <f>E24*$D23</f>
        <v>50071.296000000002</v>
      </c>
      <c r="F23" s="165">
        <f>F24*$D23</f>
        <v>12517.824000000001</v>
      </c>
      <c r="G23" s="165"/>
      <c r="H23" s="25">
        <f t="shared" si="1"/>
        <v>62589.120000000003</v>
      </c>
      <c r="I23" s="16"/>
    </row>
    <row r="24" spans="2:9" s="8" customFormat="1" ht="11.25" x14ac:dyDescent="0.2">
      <c r="B24" s="9"/>
      <c r="C24" s="10"/>
      <c r="D24" s="40"/>
      <c r="E24" s="167">
        <v>0.8</v>
      </c>
      <c r="F24" s="167">
        <v>0.2</v>
      </c>
      <c r="G24" s="167"/>
      <c r="H24" s="125">
        <f t="shared" si="1"/>
        <v>1</v>
      </c>
      <c r="I24" s="16"/>
    </row>
    <row r="25" spans="2:9" s="7" customFormat="1" ht="11.25" x14ac:dyDescent="0.2">
      <c r="B25" s="29">
        <v>9</v>
      </c>
      <c r="C25" s="30" t="str">
        <f>'Orçamento Sintético'!D47</f>
        <v>FORRO</v>
      </c>
      <c r="D25" s="39">
        <f>'Orçamento Sintético'!M47</f>
        <v>3420.0047999999997</v>
      </c>
      <c r="E25" s="167"/>
      <c r="F25" s="165">
        <f>F26*$D25</f>
        <v>1710.0023999999999</v>
      </c>
      <c r="G25" s="165">
        <f>G26*$D25</f>
        <v>1710.0023999999999</v>
      </c>
      <c r="H25" s="25">
        <f t="shared" si="1"/>
        <v>3420.0047999999997</v>
      </c>
      <c r="I25" s="16"/>
    </row>
    <row r="26" spans="2:9" s="8" customFormat="1" ht="11.25" x14ac:dyDescent="0.2">
      <c r="B26" s="9"/>
      <c r="C26" s="10"/>
      <c r="D26" s="40"/>
      <c r="E26" s="167"/>
      <c r="F26" s="167">
        <v>0.5</v>
      </c>
      <c r="G26" s="167">
        <v>0.5</v>
      </c>
      <c r="H26" s="125">
        <f t="shared" si="1"/>
        <v>1</v>
      </c>
      <c r="I26" s="16"/>
    </row>
    <row r="27" spans="2:9" s="7" customFormat="1" ht="11.25" x14ac:dyDescent="0.2">
      <c r="B27" s="29">
        <v>10</v>
      </c>
      <c r="C27" s="30" t="str">
        <f>'Orçamento Sintético'!D50</f>
        <v>INSTALAÇÕES HIDRÁULICAS E SANITÁRIAS</v>
      </c>
      <c r="D27" s="39">
        <f>'Orçamento Sintético'!M50</f>
        <v>54338.454400000002</v>
      </c>
      <c r="E27" s="167"/>
      <c r="F27" s="165">
        <f>F28*$D27</f>
        <v>27169.227200000001</v>
      </c>
      <c r="G27" s="165">
        <f>G28*$D27</f>
        <v>27169.227200000001</v>
      </c>
      <c r="H27" s="25">
        <f t="shared" si="1"/>
        <v>54338.454400000002</v>
      </c>
      <c r="I27" s="16"/>
    </row>
    <row r="28" spans="2:9" s="8" customFormat="1" ht="11.25" x14ac:dyDescent="0.2">
      <c r="B28" s="9"/>
      <c r="C28" s="10"/>
      <c r="D28" s="40"/>
      <c r="E28" s="167"/>
      <c r="F28" s="167">
        <v>0.5</v>
      </c>
      <c r="G28" s="167">
        <v>0.5</v>
      </c>
      <c r="H28" s="125">
        <f t="shared" si="1"/>
        <v>1</v>
      </c>
      <c r="I28" s="16"/>
    </row>
    <row r="29" spans="2:9" s="7" customFormat="1" ht="11.25" x14ac:dyDescent="0.2">
      <c r="B29" s="29">
        <v>11</v>
      </c>
      <c r="C29" s="30" t="str">
        <f>'Orçamento Sintético'!D61</f>
        <v>INSTALAÇÕES DE COMBATE À INCÊNDIO</v>
      </c>
      <c r="D29" s="39">
        <f>'Orçamento Sintético'!M61</f>
        <v>0</v>
      </c>
      <c r="E29" s="167"/>
      <c r="F29" s="167"/>
      <c r="G29" s="167"/>
      <c r="H29" s="25"/>
      <c r="I29" s="16"/>
    </row>
    <row r="30" spans="2:9" s="8" customFormat="1" ht="11.25" x14ac:dyDescent="0.2">
      <c r="B30" s="9"/>
      <c r="C30" s="10"/>
      <c r="D30" s="40"/>
      <c r="E30" s="167"/>
      <c r="F30" s="167"/>
      <c r="G30" s="167"/>
      <c r="H30" s="125"/>
      <c r="I30" s="16"/>
    </row>
    <row r="31" spans="2:9" s="7" customFormat="1" ht="11.25" x14ac:dyDescent="0.2">
      <c r="B31" s="29">
        <v>12</v>
      </c>
      <c r="C31" s="30" t="str">
        <f>'Orçamento Sintético'!D63</f>
        <v>INSTALAÇÕES ELÉTRICAS</v>
      </c>
      <c r="D31" s="39">
        <f>'Orçamento Sintético'!M63</f>
        <v>50523.28</v>
      </c>
      <c r="E31" s="167"/>
      <c r="F31" s="165">
        <f>F32*$D31</f>
        <v>25261.64</v>
      </c>
      <c r="G31" s="165">
        <f>G32*$D31</f>
        <v>25261.64</v>
      </c>
      <c r="H31" s="25">
        <f>SUM(E31:G31)</f>
        <v>50523.28</v>
      </c>
      <c r="I31" s="16"/>
    </row>
    <row r="32" spans="2:9" s="8" customFormat="1" ht="11.25" x14ac:dyDescent="0.2">
      <c r="B32" s="9"/>
      <c r="C32" s="10"/>
      <c r="D32" s="40"/>
      <c r="E32" s="167"/>
      <c r="F32" s="167">
        <v>0.5</v>
      </c>
      <c r="G32" s="167">
        <v>0.5</v>
      </c>
      <c r="H32" s="125">
        <f>SUM(E32:G32)</f>
        <v>1</v>
      </c>
      <c r="I32" s="16"/>
    </row>
    <row r="33" spans="2:9" s="7" customFormat="1" ht="11.25" x14ac:dyDescent="0.2">
      <c r="B33" s="29">
        <v>13</v>
      </c>
      <c r="C33" s="30" t="str">
        <f>'Orçamento Sintético'!D88</f>
        <v>INSTALAÇÕES LÓGICA / TELEFONICA</v>
      </c>
      <c r="D33" s="39">
        <f>'Orçamento Sintético'!M88</f>
        <v>0</v>
      </c>
      <c r="E33" s="167"/>
      <c r="F33" s="167"/>
      <c r="G33" s="167"/>
      <c r="H33" s="25"/>
      <c r="I33" s="16"/>
    </row>
    <row r="34" spans="2:9" s="8" customFormat="1" ht="11.25" x14ac:dyDescent="0.2">
      <c r="B34" s="9"/>
      <c r="C34" s="10"/>
      <c r="D34" s="40"/>
      <c r="E34" s="167"/>
      <c r="F34" s="167"/>
      <c r="G34" s="167"/>
      <c r="H34" s="125"/>
      <c r="I34" s="16"/>
    </row>
    <row r="35" spans="2:9" s="7" customFormat="1" ht="11.25" x14ac:dyDescent="0.2">
      <c r="B35" s="29">
        <v>14</v>
      </c>
      <c r="C35" s="30" t="str">
        <f>'Orçamento Sintético'!D90</f>
        <v>INSTALAÇÕES ESPECIAIS (SOM, ALARME, SPDA, DENTRE OUTROS)</v>
      </c>
      <c r="D35" s="39">
        <f>'Orçamento Sintético'!M90</f>
        <v>0</v>
      </c>
      <c r="E35" s="167"/>
      <c r="F35" s="167"/>
      <c r="G35" s="167"/>
      <c r="H35" s="25"/>
      <c r="I35" s="16"/>
    </row>
    <row r="36" spans="2:9" s="8" customFormat="1" ht="11.25" x14ac:dyDescent="0.2">
      <c r="B36" s="9"/>
      <c r="C36" s="10"/>
      <c r="D36" s="40"/>
      <c r="E36" s="167"/>
      <c r="F36" s="167"/>
      <c r="G36" s="167"/>
      <c r="H36" s="125"/>
      <c r="I36" s="16"/>
    </row>
    <row r="37" spans="2:9" s="7" customFormat="1" ht="11.25" x14ac:dyDescent="0.2">
      <c r="B37" s="29">
        <v>15</v>
      </c>
      <c r="C37" s="30" t="str">
        <f>'Orçamento Sintético'!D92</f>
        <v>INSTALAÇÕES DE AR-CONDICINADO</v>
      </c>
      <c r="D37" s="39">
        <f>'Orçamento Sintético'!M92</f>
        <v>49577.144</v>
      </c>
      <c r="E37" s="167"/>
      <c r="F37" s="165">
        <f>F38*$D37</f>
        <v>24788.572</v>
      </c>
      <c r="G37" s="165">
        <f>G38*$D37</f>
        <v>24788.572</v>
      </c>
      <c r="H37" s="25">
        <f>SUM(E37:G37)</f>
        <v>49577.144</v>
      </c>
      <c r="I37" s="16"/>
    </row>
    <row r="38" spans="2:9" s="8" customFormat="1" ht="11.25" x14ac:dyDescent="0.2">
      <c r="B38" s="14"/>
      <c r="C38" s="31"/>
      <c r="D38" s="42"/>
      <c r="E38" s="167"/>
      <c r="F38" s="167">
        <v>0.5</v>
      </c>
      <c r="G38" s="167">
        <v>0.5</v>
      </c>
      <c r="H38" s="125">
        <f>SUM(E38:G38)</f>
        <v>1</v>
      </c>
      <c r="I38" s="16"/>
    </row>
    <row r="39" spans="2:9" s="7" customFormat="1" ht="11.25" x14ac:dyDescent="0.2">
      <c r="B39" s="29">
        <v>16</v>
      </c>
      <c r="C39" s="30" t="str">
        <f>'Orçamento Sintético'!D99</f>
        <v>EQUIPAMENTOS</v>
      </c>
      <c r="D39" s="39">
        <f>'Orçamento Sintético'!M99</f>
        <v>0</v>
      </c>
      <c r="E39" s="167"/>
      <c r="F39" s="167"/>
      <c r="G39" s="167"/>
      <c r="H39" s="125"/>
      <c r="I39" s="16"/>
    </row>
    <row r="40" spans="2:9" s="8" customFormat="1" ht="11.25" x14ac:dyDescent="0.2">
      <c r="B40" s="9"/>
      <c r="C40" s="10"/>
      <c r="D40" s="40"/>
      <c r="E40" s="167"/>
      <c r="F40" s="167"/>
      <c r="G40" s="167"/>
      <c r="H40" s="125"/>
      <c r="I40" s="16"/>
    </row>
    <row r="41" spans="2:9" s="7" customFormat="1" ht="11.25" x14ac:dyDescent="0.2">
      <c r="B41" s="29">
        <v>17</v>
      </c>
      <c r="C41" s="30" t="str">
        <f>'Orçamento Sintético'!D101</f>
        <v>COBERTURA</v>
      </c>
      <c r="D41" s="39">
        <f>'Orçamento Sintético'!M101</f>
        <v>0</v>
      </c>
      <c r="E41" s="167"/>
      <c r="F41" s="167"/>
      <c r="G41" s="167"/>
      <c r="H41" s="25"/>
      <c r="I41" s="16"/>
    </row>
    <row r="42" spans="2:9" s="8" customFormat="1" ht="11.25" x14ac:dyDescent="0.2">
      <c r="B42" s="9"/>
      <c r="C42" s="10"/>
      <c r="D42" s="40"/>
      <c r="E42" s="167"/>
      <c r="F42" s="167"/>
      <c r="G42" s="167"/>
      <c r="H42" s="125"/>
      <c r="I42" s="16"/>
    </row>
    <row r="43" spans="2:9" s="7" customFormat="1" ht="11.25" x14ac:dyDescent="0.2">
      <c r="B43" s="29">
        <v>18</v>
      </c>
      <c r="C43" s="30" t="str">
        <f>'Orçamento Sintético'!D103</f>
        <v>ESQUADRIAS</v>
      </c>
      <c r="D43" s="39">
        <f>'Orçamento Sintético'!M103</f>
        <v>56124.857699999993</v>
      </c>
      <c r="E43" s="167"/>
      <c r="F43" s="165">
        <f>F44*$D43</f>
        <v>56124.857699999993</v>
      </c>
      <c r="G43" s="165">
        <f>G44*$D43</f>
        <v>0</v>
      </c>
      <c r="H43" s="25">
        <f>SUM(E43:G43)</f>
        <v>56124.857699999993</v>
      </c>
      <c r="I43" s="16"/>
    </row>
    <row r="44" spans="2:9" s="8" customFormat="1" ht="11.25" x14ac:dyDescent="0.2">
      <c r="B44" s="11"/>
      <c r="C44" s="12"/>
      <c r="D44" s="41"/>
      <c r="E44" s="167"/>
      <c r="F44" s="167">
        <v>1</v>
      </c>
      <c r="G44" s="167"/>
      <c r="H44" s="125">
        <f>SUM(E44:G44)</f>
        <v>1</v>
      </c>
      <c r="I44" s="16"/>
    </row>
    <row r="45" spans="2:9" s="7" customFormat="1" ht="11.25" x14ac:dyDescent="0.2">
      <c r="B45" s="29">
        <v>19</v>
      </c>
      <c r="C45" s="30" t="str">
        <f>'Orçamento Sintético'!D111</f>
        <v>VIDROS</v>
      </c>
      <c r="D45" s="39">
        <f>'Orçamento Sintético'!M111</f>
        <v>0</v>
      </c>
      <c r="E45" s="167"/>
      <c r="F45" s="167"/>
      <c r="G45" s="167"/>
      <c r="H45" s="25"/>
      <c r="I45" s="16"/>
    </row>
    <row r="46" spans="2:9" s="8" customFormat="1" ht="11.25" x14ac:dyDescent="0.2">
      <c r="B46" s="11"/>
      <c r="C46" s="15"/>
      <c r="D46" s="43"/>
      <c r="E46" s="167"/>
      <c r="F46" s="167"/>
      <c r="G46" s="167"/>
      <c r="H46" s="125"/>
      <c r="I46" s="16"/>
    </row>
    <row r="47" spans="2:9" s="7" customFormat="1" ht="11.25" x14ac:dyDescent="0.2">
      <c r="B47" s="29">
        <v>20</v>
      </c>
      <c r="C47" s="30" t="str">
        <f>'Orçamento Sintético'!D113</f>
        <v>PINTURA</v>
      </c>
      <c r="D47" s="39">
        <f>'Orçamento Sintético'!M113</f>
        <v>55693.001300000011</v>
      </c>
      <c r="E47" s="167"/>
      <c r="F47" s="165">
        <f>F48*$D47</f>
        <v>13923.250325000003</v>
      </c>
      <c r="G47" s="165">
        <f>G48*$D47</f>
        <v>41769.75097500001</v>
      </c>
      <c r="H47" s="25">
        <f>SUM(E47:G47)</f>
        <v>55693.001300000011</v>
      </c>
      <c r="I47" s="16"/>
    </row>
    <row r="48" spans="2:9" s="8" customFormat="1" ht="11.25" x14ac:dyDescent="0.2">
      <c r="B48" s="9"/>
      <c r="C48" s="10"/>
      <c r="D48" s="40"/>
      <c r="E48" s="167"/>
      <c r="F48" s="167">
        <v>0.25</v>
      </c>
      <c r="G48" s="167">
        <v>0.75</v>
      </c>
      <c r="H48" s="125">
        <f>SUM(E48:G48)</f>
        <v>1</v>
      </c>
      <c r="I48" s="16"/>
    </row>
    <row r="49" spans="2:9" s="7" customFormat="1" ht="11.25" x14ac:dyDescent="0.2">
      <c r="B49" s="29">
        <v>21</v>
      </c>
      <c r="C49" s="30" t="str">
        <f>'Orçamento Sintético'!D123</f>
        <v>PAISAGISMO / URBANIZAÇÃO</v>
      </c>
      <c r="D49" s="39">
        <f>'Orçamento Sintético'!M123</f>
        <v>1087.8999999999999</v>
      </c>
      <c r="E49" s="167"/>
      <c r="F49" s="167"/>
      <c r="G49" s="167"/>
      <c r="H49" s="25"/>
      <c r="I49" s="16"/>
    </row>
    <row r="50" spans="2:9" s="8" customFormat="1" ht="11.25" x14ac:dyDescent="0.2">
      <c r="B50" s="9"/>
      <c r="C50" s="10"/>
      <c r="D50" s="40"/>
      <c r="E50" s="167"/>
      <c r="F50" s="167"/>
      <c r="G50" s="167"/>
      <c r="H50" s="125"/>
      <c r="I50" s="16"/>
    </row>
    <row r="51" spans="2:9" s="7" customFormat="1" ht="11.25" x14ac:dyDescent="0.2">
      <c r="B51" s="29">
        <v>22</v>
      </c>
      <c r="C51" s="30" t="str">
        <f>'Orçamento Sintético'!D127</f>
        <v>SERVIÇOS COMPLEMENTARES</v>
      </c>
      <c r="D51" s="39">
        <f>'Orçamento Sintético'!M127</f>
        <v>42264.8344</v>
      </c>
      <c r="E51" s="167"/>
      <c r="F51" s="165">
        <f>F52*$D51</f>
        <v>8452.9668799999999</v>
      </c>
      <c r="G51" s="165">
        <f>G52*$D51</f>
        <v>33811.86752</v>
      </c>
      <c r="H51" s="25">
        <f>SUM(E51:G51)</f>
        <v>42264.8344</v>
      </c>
      <c r="I51" s="16"/>
    </row>
    <row r="52" spans="2:9" s="8" customFormat="1" ht="11.25" x14ac:dyDescent="0.2">
      <c r="B52" s="9"/>
      <c r="C52" s="10"/>
      <c r="D52" s="40"/>
      <c r="E52" s="167"/>
      <c r="F52" s="167">
        <v>0.2</v>
      </c>
      <c r="G52" s="167">
        <v>0.8</v>
      </c>
      <c r="H52" s="125">
        <f>SUM(E52:G52)</f>
        <v>1</v>
      </c>
      <c r="I52" s="16"/>
    </row>
    <row r="53" spans="2:9" s="7" customFormat="1" ht="11.25" x14ac:dyDescent="0.2">
      <c r="B53" s="29">
        <v>23</v>
      </c>
      <c r="C53" s="30" t="str">
        <f>'Orçamento Sintético'!D135</f>
        <v>GERENCIAMENTO DE OBRAS / FISCALIZAÇÃO</v>
      </c>
      <c r="D53" s="39">
        <f>'Orçamento Sintético'!M135</f>
        <v>40398.6</v>
      </c>
      <c r="E53" s="165">
        <f>E54*$D$53</f>
        <v>10879.342979999999</v>
      </c>
      <c r="F53" s="165">
        <f>F54*$D$53</f>
        <v>14640.45264</v>
      </c>
      <c r="G53" s="165">
        <f>G54*$D$53</f>
        <v>14878.804380000003</v>
      </c>
      <c r="H53" s="25">
        <f>SUM(E53:G53)</f>
        <v>40398.6</v>
      </c>
      <c r="I53" s="16"/>
    </row>
    <row r="54" spans="2:9" s="13" customFormat="1" ht="11.25" x14ac:dyDescent="0.2">
      <c r="B54" s="21"/>
      <c r="C54" s="22"/>
      <c r="D54" s="22"/>
      <c r="E54" s="167">
        <v>0.26929999999999998</v>
      </c>
      <c r="F54" s="167">
        <v>0.3624</v>
      </c>
      <c r="G54" s="167">
        <f>1-(E54+F54)</f>
        <v>0.36830000000000007</v>
      </c>
      <c r="H54" s="125">
        <f>SUM(E54:G54)</f>
        <v>1</v>
      </c>
      <c r="I54" s="16"/>
    </row>
    <row r="55" spans="2:9" s="13" customFormat="1" ht="11.25" x14ac:dyDescent="0.2">
      <c r="B55" s="253"/>
      <c r="C55" s="254"/>
      <c r="D55" s="254"/>
      <c r="E55" s="254"/>
      <c r="F55" s="254"/>
      <c r="G55" s="254"/>
      <c r="H55" s="255"/>
      <c r="I55" s="16"/>
    </row>
    <row r="56" spans="2:9" s="13" customFormat="1" ht="11.25" x14ac:dyDescent="0.2">
      <c r="B56" s="256"/>
      <c r="C56" s="257"/>
      <c r="D56" s="257"/>
      <c r="E56" s="257"/>
      <c r="F56" s="257"/>
      <c r="G56" s="257"/>
      <c r="H56" s="258"/>
      <c r="I56" s="16"/>
    </row>
    <row r="57" spans="2:9" s="19" customFormat="1" ht="11.25" x14ac:dyDescent="0.2">
      <c r="B57" s="32"/>
      <c r="C57" s="33" t="s">
        <v>156</v>
      </c>
      <c r="D57" s="168">
        <f>(D9+D11+D13+D15+D17+D19+D21+D23+D25+D27+D29+D31+D33+D35+D37+D39+D41+D43+D45+D47+D49+D51+D53)</f>
        <v>502898.35499999998</v>
      </c>
      <c r="E57" s="168">
        <f t="shared" ref="E57:G57" si="2">E9+E11+E13+E15+E17+E19+E21+E23+E25+E27+E29+E31+E33+E35+E37+E39+E41+E43+E45+E47+E49+E51+E53</f>
        <v>117488.792955</v>
      </c>
      <c r="F57" s="168">
        <f t="shared" si="2"/>
        <v>204193.73235499999</v>
      </c>
      <c r="G57" s="168">
        <f t="shared" si="2"/>
        <v>180127.92969000002</v>
      </c>
      <c r="H57" s="25">
        <f>SUM(E57:G57)</f>
        <v>501810.45500000002</v>
      </c>
      <c r="I57" s="16"/>
    </row>
    <row r="58" spans="2:9" s="19" customFormat="1" ht="11.25" x14ac:dyDescent="0.2">
      <c r="B58" s="26"/>
      <c r="C58" s="27" t="s">
        <v>155</v>
      </c>
      <c r="D58" s="37" t="s">
        <v>165</v>
      </c>
      <c r="E58" s="169">
        <f>E57/D59</f>
        <v>0.23362333916363676</v>
      </c>
      <c r="F58" s="169">
        <f>F57/$D$57</f>
        <v>0.40603380449514492</v>
      </c>
      <c r="G58" s="169">
        <f>G57/$D$57</f>
        <v>0.35817959613329819</v>
      </c>
      <c r="H58" s="59">
        <f>SUM(E58:G58)</f>
        <v>0.99783673979207987</v>
      </c>
      <c r="I58" s="16"/>
    </row>
    <row r="59" spans="2:9" s="19" customFormat="1" ht="11.25" x14ac:dyDescent="0.2">
      <c r="B59" s="32"/>
      <c r="C59" s="33" t="s">
        <v>158</v>
      </c>
      <c r="D59" s="38">
        <f>D57</f>
        <v>502898.35499999998</v>
      </c>
      <c r="E59" s="38">
        <f>E57</f>
        <v>117488.792955</v>
      </c>
      <c r="F59" s="168">
        <f>E59+F57</f>
        <v>321682.52531</v>
      </c>
      <c r="G59" s="168">
        <f t="shared" ref="G59" si="3">F59+G57</f>
        <v>501810.45500000002</v>
      </c>
      <c r="H59" s="25">
        <f>G59</f>
        <v>501810.45500000002</v>
      </c>
      <c r="I59" s="16"/>
    </row>
    <row r="60" spans="2:9" s="19" customFormat="1" ht="11.25" x14ac:dyDescent="0.2">
      <c r="B60" s="26"/>
      <c r="C60" s="27" t="s">
        <v>157</v>
      </c>
      <c r="D60" s="37" t="s">
        <v>165</v>
      </c>
      <c r="E60" s="169">
        <f>E58</f>
        <v>0.23362333916363676</v>
      </c>
      <c r="F60" s="169">
        <f>E60+F58</f>
        <v>0.63965714365878168</v>
      </c>
      <c r="G60" s="169">
        <f t="shared" ref="G60" si="4">F60+G58</f>
        <v>0.99783673979207987</v>
      </c>
      <c r="H60" s="59">
        <f>G60</f>
        <v>0.99783673979207987</v>
      </c>
      <c r="I60" s="16"/>
    </row>
    <row r="64" spans="2:9" x14ac:dyDescent="0.2">
      <c r="G64" t="s">
        <v>363</v>
      </c>
      <c r="H64" s="158">
        <f>H59-'Orçamento Sintético'!M141</f>
        <v>-1087.8999999999069</v>
      </c>
    </row>
  </sheetData>
  <mergeCells count="8">
    <mergeCell ref="B2:D3"/>
    <mergeCell ref="B4:D5"/>
    <mergeCell ref="B55:H56"/>
    <mergeCell ref="B6:G6"/>
    <mergeCell ref="B7:C7"/>
    <mergeCell ref="H7:H8"/>
    <mergeCell ref="F2:H2"/>
    <mergeCell ref="F3:H3"/>
  </mergeCells>
  <conditionalFormatting sqref="E14:G14 E16:G16 E18:G18 E20:G20 E29:G30 E12:G12 D57:G57 F59:G59 E9:G10 E26:E28 E33:G36 E31:E32 E39:G42 E37:E38 E45:G46 E43:E44 E47:E48">
    <cfRule type="notContainsBlanks" dxfId="59" priority="82" stopIfTrue="1">
      <formula>LEN(TRIM(D9))&gt;0</formula>
    </cfRule>
  </conditionalFormatting>
  <conditionalFormatting sqref="E11:G11">
    <cfRule type="notContainsBlanks" dxfId="58" priority="81" stopIfTrue="1">
      <formula>LEN(TRIM(E11))&gt;0</formula>
    </cfRule>
  </conditionalFormatting>
  <conditionalFormatting sqref="E13:G13">
    <cfRule type="notContainsBlanks" dxfId="57" priority="80" stopIfTrue="1">
      <formula>LEN(TRIM(E13))&gt;0</formula>
    </cfRule>
  </conditionalFormatting>
  <conditionalFormatting sqref="E15:G15">
    <cfRule type="notContainsBlanks" dxfId="56" priority="79" stopIfTrue="1">
      <formula>LEN(TRIM(E15))&gt;0</formula>
    </cfRule>
  </conditionalFormatting>
  <conditionalFormatting sqref="E17:G17">
    <cfRule type="notContainsBlanks" dxfId="55" priority="78" stopIfTrue="1">
      <formula>LEN(TRIM(E17))&gt;0</formula>
    </cfRule>
  </conditionalFormatting>
  <conditionalFormatting sqref="F19:G19">
    <cfRule type="notContainsBlanks" dxfId="54" priority="77" stopIfTrue="1">
      <formula>LEN(TRIM(F19))&gt;0</formula>
    </cfRule>
  </conditionalFormatting>
  <conditionalFormatting sqref="E25">
    <cfRule type="notContainsBlanks" dxfId="53" priority="74" stopIfTrue="1">
      <formula>LEN(TRIM(E25))&gt;0</formula>
    </cfRule>
  </conditionalFormatting>
  <conditionalFormatting sqref="E49:G49">
    <cfRule type="notContainsBlanks" dxfId="52" priority="62" stopIfTrue="1">
      <formula>LEN(TRIM(E49))&gt;0</formula>
    </cfRule>
  </conditionalFormatting>
  <conditionalFormatting sqref="E51">
    <cfRule type="notContainsBlanks" dxfId="51" priority="61" stopIfTrue="1">
      <formula>LEN(TRIM(E51))&gt;0</formula>
    </cfRule>
  </conditionalFormatting>
  <conditionalFormatting sqref="E50:G50">
    <cfRule type="notContainsBlanks" dxfId="50" priority="60" stopIfTrue="1">
      <formula>LEN(TRIM(E50))&gt;0</formula>
    </cfRule>
  </conditionalFormatting>
  <conditionalFormatting sqref="E52">
    <cfRule type="notContainsBlanks" dxfId="49" priority="59" stopIfTrue="1">
      <formula>LEN(TRIM(E52))&gt;0</formula>
    </cfRule>
  </conditionalFormatting>
  <conditionalFormatting sqref="E53:G53">
    <cfRule type="notContainsBlanks" dxfId="48" priority="58" stopIfTrue="1">
      <formula>LEN(TRIM(E53))&gt;0</formula>
    </cfRule>
  </conditionalFormatting>
  <conditionalFormatting sqref="F54:G54">
    <cfRule type="notContainsBlanks" dxfId="47" priority="57" stopIfTrue="1">
      <formula>LEN(TRIM(F54))&gt;0</formula>
    </cfRule>
  </conditionalFormatting>
  <conditionalFormatting sqref="E58:G58">
    <cfRule type="notContainsBlanks" dxfId="46" priority="55" stopIfTrue="1">
      <formula>LEN(TRIM(E58))&gt;0</formula>
    </cfRule>
  </conditionalFormatting>
  <conditionalFormatting sqref="F52">
    <cfRule type="notContainsBlanks" dxfId="45" priority="8" stopIfTrue="1">
      <formula>LEN(TRIM(F52))&gt;0</formula>
    </cfRule>
  </conditionalFormatting>
  <conditionalFormatting sqref="G52">
    <cfRule type="notContainsBlanks" dxfId="44" priority="6" stopIfTrue="1">
      <formula>LEN(TRIM(G52))&gt;0</formula>
    </cfRule>
  </conditionalFormatting>
  <conditionalFormatting sqref="E60:G60">
    <cfRule type="notContainsBlanks" dxfId="43" priority="49" stopIfTrue="1">
      <formula>LEN(TRIM(E60))&gt;0</formula>
    </cfRule>
  </conditionalFormatting>
  <conditionalFormatting sqref="E24">
    <cfRule type="notContainsBlanks" dxfId="42" priority="2" stopIfTrue="1">
      <formula>LEN(TRIM(E24))&gt;0</formula>
    </cfRule>
  </conditionalFormatting>
  <conditionalFormatting sqref="E54">
    <cfRule type="notContainsBlanks" dxfId="41" priority="46" stopIfTrue="1">
      <formula>LEN(TRIM(E54))&gt;0</formula>
    </cfRule>
  </conditionalFormatting>
  <conditionalFormatting sqref="E19">
    <cfRule type="notContainsBlanks" dxfId="40" priority="45" stopIfTrue="1">
      <formula>LEN(TRIM(E19))&gt;0</formula>
    </cfRule>
  </conditionalFormatting>
  <conditionalFormatting sqref="E22">
    <cfRule type="notContainsBlanks" dxfId="39" priority="4" stopIfTrue="1">
      <formula>LEN(TRIM(E22))&gt;0</formula>
    </cfRule>
  </conditionalFormatting>
  <conditionalFormatting sqref="E21">
    <cfRule type="notContainsBlanks" dxfId="38" priority="3" stopIfTrue="1">
      <formula>LEN(TRIM(E21))&gt;0</formula>
    </cfRule>
  </conditionalFormatting>
  <conditionalFormatting sqref="F22">
    <cfRule type="notContainsBlanks" dxfId="37" priority="40" stopIfTrue="1">
      <formula>LEN(TRIM(F22))&gt;0</formula>
    </cfRule>
  </conditionalFormatting>
  <conditionalFormatting sqref="F21">
    <cfRule type="notContainsBlanks" dxfId="36" priority="39" stopIfTrue="1">
      <formula>LEN(TRIM(F21))&gt;0</formula>
    </cfRule>
  </conditionalFormatting>
  <conditionalFormatting sqref="G22">
    <cfRule type="notContainsBlanks" dxfId="35" priority="38" stopIfTrue="1">
      <formula>LEN(TRIM(G22))&gt;0</formula>
    </cfRule>
  </conditionalFormatting>
  <conditionalFormatting sqref="G21">
    <cfRule type="notContainsBlanks" dxfId="34" priority="37" stopIfTrue="1">
      <formula>LEN(TRIM(G21))&gt;0</formula>
    </cfRule>
  </conditionalFormatting>
  <conditionalFormatting sqref="F24">
    <cfRule type="notContainsBlanks" dxfId="33" priority="36" stopIfTrue="1">
      <formula>LEN(TRIM(F24))&gt;0</formula>
    </cfRule>
  </conditionalFormatting>
  <conditionalFormatting sqref="F23">
    <cfRule type="notContainsBlanks" dxfId="32" priority="35" stopIfTrue="1">
      <formula>LEN(TRIM(F23))&gt;0</formula>
    </cfRule>
  </conditionalFormatting>
  <conditionalFormatting sqref="G24">
    <cfRule type="notContainsBlanks" dxfId="31" priority="34" stopIfTrue="1">
      <formula>LEN(TRIM(G24))&gt;0</formula>
    </cfRule>
  </conditionalFormatting>
  <conditionalFormatting sqref="G23">
    <cfRule type="notContainsBlanks" dxfId="30" priority="33" stopIfTrue="1">
      <formula>LEN(TRIM(G23))&gt;0</formula>
    </cfRule>
  </conditionalFormatting>
  <conditionalFormatting sqref="F26">
    <cfRule type="notContainsBlanks" dxfId="29" priority="32" stopIfTrue="1">
      <formula>LEN(TRIM(F26))&gt;0</formula>
    </cfRule>
  </conditionalFormatting>
  <conditionalFormatting sqref="F25">
    <cfRule type="notContainsBlanks" dxfId="28" priority="31" stopIfTrue="1">
      <formula>LEN(TRIM(F25))&gt;0</formula>
    </cfRule>
  </conditionalFormatting>
  <conditionalFormatting sqref="G26">
    <cfRule type="notContainsBlanks" dxfId="27" priority="30" stopIfTrue="1">
      <formula>LEN(TRIM(G26))&gt;0</formula>
    </cfRule>
  </conditionalFormatting>
  <conditionalFormatting sqref="G25">
    <cfRule type="notContainsBlanks" dxfId="26" priority="29" stopIfTrue="1">
      <formula>LEN(TRIM(G25))&gt;0</formula>
    </cfRule>
  </conditionalFormatting>
  <conditionalFormatting sqref="F28">
    <cfRule type="notContainsBlanks" dxfId="25" priority="28" stopIfTrue="1">
      <formula>LEN(TRIM(F28))&gt;0</formula>
    </cfRule>
  </conditionalFormatting>
  <conditionalFormatting sqref="F27">
    <cfRule type="notContainsBlanks" dxfId="24" priority="27" stopIfTrue="1">
      <formula>LEN(TRIM(F27))&gt;0</formula>
    </cfRule>
  </conditionalFormatting>
  <conditionalFormatting sqref="G28">
    <cfRule type="notContainsBlanks" dxfId="23" priority="26" stopIfTrue="1">
      <formula>LEN(TRIM(G28))&gt;0</formula>
    </cfRule>
  </conditionalFormatting>
  <conditionalFormatting sqref="G27">
    <cfRule type="notContainsBlanks" dxfId="22" priority="25" stopIfTrue="1">
      <formula>LEN(TRIM(G27))&gt;0</formula>
    </cfRule>
  </conditionalFormatting>
  <conditionalFormatting sqref="F32">
    <cfRule type="notContainsBlanks" dxfId="21" priority="24" stopIfTrue="1">
      <formula>LEN(TRIM(F32))&gt;0</formula>
    </cfRule>
  </conditionalFormatting>
  <conditionalFormatting sqref="F31">
    <cfRule type="notContainsBlanks" dxfId="20" priority="23" stopIfTrue="1">
      <formula>LEN(TRIM(F31))&gt;0</formula>
    </cfRule>
  </conditionalFormatting>
  <conditionalFormatting sqref="G32">
    <cfRule type="notContainsBlanks" dxfId="19" priority="22" stopIfTrue="1">
      <formula>LEN(TRIM(G32))&gt;0</formula>
    </cfRule>
  </conditionalFormatting>
  <conditionalFormatting sqref="G31">
    <cfRule type="notContainsBlanks" dxfId="18" priority="21" stopIfTrue="1">
      <formula>LEN(TRIM(G31))&gt;0</formula>
    </cfRule>
  </conditionalFormatting>
  <conditionalFormatting sqref="F38">
    <cfRule type="notContainsBlanks" dxfId="17" priority="20" stopIfTrue="1">
      <formula>LEN(TRIM(F38))&gt;0</formula>
    </cfRule>
  </conditionalFormatting>
  <conditionalFormatting sqref="F37">
    <cfRule type="notContainsBlanks" dxfId="16" priority="19" stopIfTrue="1">
      <formula>LEN(TRIM(F37))&gt;0</formula>
    </cfRule>
  </conditionalFormatting>
  <conditionalFormatting sqref="G38">
    <cfRule type="notContainsBlanks" dxfId="15" priority="18" stopIfTrue="1">
      <formula>LEN(TRIM(G38))&gt;0</formula>
    </cfRule>
  </conditionalFormatting>
  <conditionalFormatting sqref="G37">
    <cfRule type="notContainsBlanks" dxfId="14" priority="17" stopIfTrue="1">
      <formula>LEN(TRIM(G37))&gt;0</formula>
    </cfRule>
  </conditionalFormatting>
  <conditionalFormatting sqref="F44">
    <cfRule type="notContainsBlanks" dxfId="13" priority="16" stopIfTrue="1">
      <formula>LEN(TRIM(F44))&gt;0</formula>
    </cfRule>
  </conditionalFormatting>
  <conditionalFormatting sqref="F43">
    <cfRule type="notContainsBlanks" dxfId="12" priority="15" stopIfTrue="1">
      <formula>LEN(TRIM(F43))&gt;0</formula>
    </cfRule>
  </conditionalFormatting>
  <conditionalFormatting sqref="G44">
    <cfRule type="notContainsBlanks" dxfId="11" priority="14" stopIfTrue="1">
      <formula>LEN(TRIM(G44))&gt;0</formula>
    </cfRule>
  </conditionalFormatting>
  <conditionalFormatting sqref="G43">
    <cfRule type="notContainsBlanks" dxfId="10" priority="13" stopIfTrue="1">
      <formula>LEN(TRIM(G43))&gt;0</formula>
    </cfRule>
  </conditionalFormatting>
  <conditionalFormatting sqref="F48">
    <cfRule type="notContainsBlanks" dxfId="9" priority="12" stopIfTrue="1">
      <formula>LEN(TRIM(F48))&gt;0</formula>
    </cfRule>
  </conditionalFormatting>
  <conditionalFormatting sqref="F47">
    <cfRule type="notContainsBlanks" dxfId="8" priority="11" stopIfTrue="1">
      <formula>LEN(TRIM(F47))&gt;0</formula>
    </cfRule>
  </conditionalFormatting>
  <conditionalFormatting sqref="G48">
    <cfRule type="notContainsBlanks" dxfId="7" priority="10" stopIfTrue="1">
      <formula>LEN(TRIM(G48))&gt;0</formula>
    </cfRule>
  </conditionalFormatting>
  <conditionalFormatting sqref="G47">
    <cfRule type="notContainsBlanks" dxfId="6" priority="9" stopIfTrue="1">
      <formula>LEN(TRIM(G47))&gt;0</formula>
    </cfRule>
  </conditionalFormatting>
  <conditionalFormatting sqref="F51">
    <cfRule type="notContainsBlanks" dxfId="5" priority="7" stopIfTrue="1">
      <formula>LEN(TRIM(F51))&gt;0</formula>
    </cfRule>
  </conditionalFormatting>
  <conditionalFormatting sqref="G51">
    <cfRule type="notContainsBlanks" dxfId="4" priority="5" stopIfTrue="1">
      <formula>LEN(TRIM(G51))&gt;0</formula>
    </cfRule>
  </conditionalFormatting>
  <conditionalFormatting sqref="E23">
    <cfRule type="notContainsBlanks" dxfId="3" priority="1" stopIfTrue="1">
      <formula>LEN(TRIM(E23))&gt;0</formula>
    </cfRule>
  </conditionalFormatting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&amp;L&amp;F&amp;C&amp;P/&amp;N&amp;RMarcelus I. L. Gomes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0"/>
  <sheetViews>
    <sheetView showGridLines="0" view="pageBreakPreview" zoomScaleNormal="100" zoomScaleSheetLayoutView="100" workbookViewId="0">
      <selection activeCell="G5" sqref="G5"/>
    </sheetView>
  </sheetViews>
  <sheetFormatPr defaultRowHeight="14.25" x14ac:dyDescent="0.2"/>
  <cols>
    <col min="1" max="1" width="3.25" style="124" customWidth="1"/>
    <col min="2" max="7" width="21" customWidth="1"/>
  </cols>
  <sheetData>
    <row r="1" spans="1:7" s="124" customFormat="1" x14ac:dyDescent="0.2"/>
    <row r="2" spans="1:7" s="1" customFormat="1" ht="28.5" customHeight="1" x14ac:dyDescent="0.2">
      <c r="A2" s="124"/>
    </row>
    <row r="3" spans="1:7" s="1" customFormat="1" ht="15" x14ac:dyDescent="0.25">
      <c r="A3" s="124"/>
      <c r="C3" s="23" t="s">
        <v>240</v>
      </c>
      <c r="D3" s="264" t="str">
        <f>Resumo!C7</f>
        <v xml:space="preserve">REMANESCENTES REFORMA REITORIA DA UNIVERSIDADE FEDERAL DE GOIÁS (UFG) </v>
      </c>
      <c r="E3" s="264"/>
      <c r="F3" s="264"/>
      <c r="G3" s="264"/>
    </row>
    <row r="4" spans="1:7" s="1" customFormat="1" ht="25.5" customHeight="1" x14ac:dyDescent="0.25">
      <c r="A4" s="124"/>
      <c r="C4" s="23" t="s">
        <v>164</v>
      </c>
    </row>
    <row r="5" spans="1:7" s="1" customFormat="1" ht="26.25" customHeight="1" x14ac:dyDescent="0.25">
      <c r="A5" s="124"/>
      <c r="C5" s="23" t="s">
        <v>163</v>
      </c>
      <c r="F5" s="122" t="s">
        <v>146</v>
      </c>
      <c r="G5" s="1" t="str">
        <f>'Orçamento Sintético'!L3</f>
        <v>Agosto de 2025</v>
      </c>
    </row>
    <row r="6" spans="1:7" s="1" customFormat="1" ht="26.25" customHeight="1" x14ac:dyDescent="0.2">
      <c r="A6" s="124"/>
    </row>
    <row r="7" spans="1:7" s="1" customFormat="1" ht="26.25" customHeight="1" x14ac:dyDescent="0.2">
      <c r="A7" s="124"/>
    </row>
    <row r="8" spans="1:7" ht="26.25" customHeight="1" x14ac:dyDescent="0.2"/>
    <row r="9" spans="1:7" ht="26.25" customHeight="1" x14ac:dyDescent="0.2"/>
    <row r="10" spans="1:7" ht="26.25" customHeight="1" x14ac:dyDescent="0.2"/>
    <row r="11" spans="1:7" ht="26.25" customHeight="1" x14ac:dyDescent="0.2"/>
    <row r="12" spans="1:7" ht="26.25" customHeight="1" x14ac:dyDescent="0.2"/>
    <row r="13" spans="1:7" ht="26.25" customHeight="1" x14ac:dyDescent="0.2"/>
    <row r="14" spans="1:7" ht="26.25" customHeight="1" x14ac:dyDescent="0.2"/>
    <row r="15" spans="1:7" ht="26.25" customHeight="1" x14ac:dyDescent="0.2"/>
    <row r="16" spans="1:7" ht="26.25" customHeight="1" x14ac:dyDescent="0.2"/>
    <row r="17" spans="2:7" ht="26.25" customHeight="1" x14ac:dyDescent="0.2"/>
    <row r="18" spans="2:7" ht="26.25" customHeight="1" x14ac:dyDescent="0.2"/>
    <row r="19" spans="2:7" ht="26.25" customHeight="1" x14ac:dyDescent="0.2"/>
    <row r="20" spans="2:7" ht="26.25" customHeight="1" x14ac:dyDescent="0.2"/>
    <row r="21" spans="2:7" ht="26.25" customHeight="1" x14ac:dyDescent="0.2"/>
    <row r="22" spans="2:7" ht="26.25" customHeight="1" x14ac:dyDescent="0.2"/>
    <row r="23" spans="2:7" ht="26.25" customHeight="1" x14ac:dyDescent="0.2"/>
    <row r="24" spans="2:7" ht="26.25" customHeight="1" x14ac:dyDescent="0.2"/>
    <row r="25" spans="2:7" ht="26.25" customHeight="1" x14ac:dyDescent="0.2"/>
    <row r="26" spans="2:7" ht="15.75" thickBot="1" x14ac:dyDescent="0.3">
      <c r="B26" s="34"/>
      <c r="C26" s="34"/>
      <c r="D26" s="34"/>
      <c r="E26" s="20" t="s">
        <v>160</v>
      </c>
      <c r="F26" s="20" t="s">
        <v>161</v>
      </c>
      <c r="G26" s="20" t="s">
        <v>162</v>
      </c>
    </row>
    <row r="27" spans="2:7" s="19" customFormat="1" ht="24" customHeight="1" thickBot="1" x14ac:dyDescent="0.25">
      <c r="B27" s="265" t="s">
        <v>156</v>
      </c>
      <c r="C27" s="266"/>
      <c r="D27" s="35">
        <f>Cronograma!D57</f>
        <v>502898.35499999998</v>
      </c>
      <c r="E27" s="170">
        <f>Cronograma!E57</f>
        <v>117488.792955</v>
      </c>
      <c r="F27" s="170">
        <f>Cronograma!F57</f>
        <v>204193.73235499999</v>
      </c>
      <c r="G27" s="170">
        <f>Cronograma!G57</f>
        <v>180127.92969000002</v>
      </c>
    </row>
    <row r="28" spans="2:7" s="24" customFormat="1" ht="12" customHeight="1" thickBot="1" x14ac:dyDescent="0.25">
      <c r="B28" s="267" t="s">
        <v>155</v>
      </c>
      <c r="C28" s="268"/>
      <c r="D28" s="36" t="s">
        <v>165</v>
      </c>
      <c r="E28" s="171">
        <f>Cronograma!E58</f>
        <v>0.23362333916363676</v>
      </c>
      <c r="F28" s="171">
        <f>Cronograma!F58</f>
        <v>0.40603380449514492</v>
      </c>
      <c r="G28" s="171">
        <f>Cronograma!G58</f>
        <v>0.35817959613329819</v>
      </c>
    </row>
    <row r="29" spans="2:7" s="19" customFormat="1" ht="24" customHeight="1" thickBot="1" x14ac:dyDescent="0.25">
      <c r="B29" s="265" t="s">
        <v>158</v>
      </c>
      <c r="C29" s="266"/>
      <c r="D29" s="35">
        <f>D27</f>
        <v>502898.35499999998</v>
      </c>
      <c r="E29" s="170">
        <f>Cronograma!E59</f>
        <v>117488.792955</v>
      </c>
      <c r="F29" s="170">
        <f>Cronograma!F59</f>
        <v>321682.52531</v>
      </c>
      <c r="G29" s="170">
        <f>Cronograma!G59</f>
        <v>501810.45500000002</v>
      </c>
    </row>
    <row r="30" spans="2:7" s="24" customFormat="1" ht="12" customHeight="1" thickBot="1" x14ac:dyDescent="0.25">
      <c r="B30" s="269" t="s">
        <v>157</v>
      </c>
      <c r="C30" s="270"/>
      <c r="D30" s="36" t="s">
        <v>165</v>
      </c>
      <c r="E30" s="171">
        <f>Cronograma!E60</f>
        <v>0.23362333916363676</v>
      </c>
      <c r="F30" s="171">
        <f>Cronograma!F60</f>
        <v>0.63965714365878168</v>
      </c>
      <c r="G30" s="171">
        <f>Cronograma!G60</f>
        <v>0.99783673979207987</v>
      </c>
    </row>
  </sheetData>
  <mergeCells count="5">
    <mergeCell ref="D3:G3"/>
    <mergeCell ref="B27:C27"/>
    <mergeCell ref="B28:C28"/>
    <mergeCell ref="B29:C29"/>
    <mergeCell ref="B30:C30"/>
  </mergeCells>
  <conditionalFormatting sqref="E27:G30">
    <cfRule type="notContainsBlanks" dxfId="2" priority="4" stopIfTrue="1">
      <formula>LEN(TRIM(E27))&gt;0</formula>
    </cfRule>
  </conditionalFormatting>
  <pageMargins left="0.51181102362204722" right="0.51181102362204722" top="0.78740157480314965" bottom="0.78740157480314965" header="0.31496062992125984" footer="0.31496062992125984"/>
  <pageSetup paperSize="9" scale="70" orientation="landscape" r:id="rId1"/>
  <headerFooter>
    <oddFooter>&amp;L&amp;F&amp;C&amp;P/&amp;N&amp;RMarcelus I. L. Gomes</oddFooter>
  </headerFooter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G706"/>
  <sheetViews>
    <sheetView zoomScale="110" zoomScaleNormal="110" workbookViewId="0">
      <selection activeCell="B1" sqref="B1:G101"/>
    </sheetView>
  </sheetViews>
  <sheetFormatPr defaultRowHeight="12.75" x14ac:dyDescent="0.2"/>
  <cols>
    <col min="1" max="1" width="9" style="93"/>
    <col min="2" max="2" width="11.25" style="93" customWidth="1"/>
    <col min="3" max="4" width="9" style="93"/>
    <col min="5" max="5" width="58.375" style="93" customWidth="1"/>
    <col min="6" max="6" width="8.125" style="93" customWidth="1"/>
    <col min="7" max="7" width="7" style="101" customWidth="1"/>
    <col min="8" max="16384" width="9" style="93"/>
  </cols>
  <sheetData>
    <row r="1" spans="2:7" s="102" customFormat="1" ht="14.25" x14ac:dyDescent="0.2">
      <c r="B1" s="211" t="s">
        <v>141</v>
      </c>
      <c r="C1" s="212"/>
      <c r="D1" s="212"/>
      <c r="E1" s="212"/>
      <c r="F1" s="212"/>
      <c r="G1" s="213"/>
    </row>
    <row r="2" spans="2:7" s="102" customFormat="1" ht="14.25" x14ac:dyDescent="0.2">
      <c r="B2" s="214"/>
      <c r="C2" s="272"/>
      <c r="D2" s="272"/>
      <c r="E2" s="272"/>
      <c r="F2" s="272"/>
      <c r="G2" s="216"/>
    </row>
    <row r="3" spans="2:7" s="102" customFormat="1" ht="14.25" x14ac:dyDescent="0.2">
      <c r="B3" s="217" t="s">
        <v>144</v>
      </c>
      <c r="C3" s="273"/>
      <c r="D3" s="273"/>
      <c r="E3" s="273"/>
      <c r="F3" s="273"/>
      <c r="G3" s="219"/>
    </row>
    <row r="4" spans="2:7" s="102" customFormat="1" ht="14.25" x14ac:dyDescent="0.2">
      <c r="B4" s="220"/>
      <c r="C4" s="221"/>
      <c r="D4" s="221"/>
      <c r="E4" s="221"/>
      <c r="F4" s="221"/>
      <c r="G4" s="222"/>
    </row>
    <row r="5" spans="2:7" s="102" customFormat="1" ht="15" x14ac:dyDescent="0.2">
      <c r="B5" s="46"/>
      <c r="C5" s="46"/>
      <c r="D5" s="46"/>
      <c r="E5" s="46"/>
    </row>
    <row r="6" spans="2:7" s="102" customFormat="1" ht="15" x14ac:dyDescent="0.2">
      <c r="B6" s="47" t="s">
        <v>201</v>
      </c>
      <c r="C6" s="223" t="str">
        <f>Resumo!C7</f>
        <v xml:space="preserve">REMANESCENTES REFORMA REITORIA DA UNIVERSIDADE FEDERAL DE GOIÁS (UFG) </v>
      </c>
      <c r="D6" s="223"/>
      <c r="E6" s="223"/>
      <c r="F6" s="223"/>
      <c r="G6" s="223"/>
    </row>
    <row r="7" spans="2:7" s="102" customFormat="1" ht="15" x14ac:dyDescent="0.2">
      <c r="B7" s="47" t="s">
        <v>202</v>
      </c>
      <c r="C7" s="223" t="str">
        <f>Resumo!C8</f>
        <v>CAMPUS SAMAMBAIA - UFG</v>
      </c>
      <c r="D7" s="223"/>
      <c r="E7" s="223"/>
      <c r="F7" s="223"/>
      <c r="G7" s="223"/>
    </row>
    <row r="8" spans="2:7" s="102" customFormat="1" ht="15" x14ac:dyDescent="0.2">
      <c r="B8" s="47" t="s">
        <v>203</v>
      </c>
      <c r="C8" s="274">
        <f>Resumo!C9</f>
        <v>4027.68</v>
      </c>
      <c r="D8" s="275"/>
      <c r="E8" s="123" t="s">
        <v>241</v>
      </c>
      <c r="F8" s="274" t="str">
        <f>'Orçamento Sintético'!L3</f>
        <v>Agosto de 2025</v>
      </c>
      <c r="G8" s="275"/>
    </row>
    <row r="10" spans="2:7" s="104" customFormat="1" ht="15.75" x14ac:dyDescent="0.25">
      <c r="B10" s="105" t="s">
        <v>230</v>
      </c>
      <c r="C10" s="106">
        <v>0.5</v>
      </c>
      <c r="D10" s="107"/>
      <c r="G10" s="108"/>
    </row>
    <row r="11" spans="2:7" s="104" customFormat="1" ht="15.75" x14ac:dyDescent="0.25">
      <c r="B11" s="105" t="s">
        <v>231</v>
      </c>
      <c r="C11" s="106">
        <v>0.8</v>
      </c>
      <c r="D11" s="107"/>
      <c r="G11" s="108"/>
    </row>
    <row r="12" spans="2:7" s="104" customFormat="1" ht="15.75" x14ac:dyDescent="0.25">
      <c r="B12" s="105" t="s">
        <v>232</v>
      </c>
      <c r="C12" s="106">
        <v>1</v>
      </c>
      <c r="D12" s="107"/>
      <c r="G12" s="108"/>
    </row>
    <row r="14" spans="2:7" s="116" customFormat="1" ht="18.75" x14ac:dyDescent="0.3">
      <c r="B14" s="271" t="s">
        <v>233</v>
      </c>
      <c r="C14" s="271"/>
      <c r="D14" s="271"/>
      <c r="E14" s="271"/>
      <c r="F14" s="271"/>
      <c r="G14" s="271"/>
    </row>
    <row r="15" spans="2:7" s="88" customFormat="1" x14ac:dyDescent="0.2">
      <c r="B15" s="86" t="s">
        <v>234</v>
      </c>
      <c r="C15" s="86" t="s">
        <v>235</v>
      </c>
      <c r="D15" s="86"/>
      <c r="E15" s="86" t="s">
        <v>154</v>
      </c>
      <c r="F15" s="86" t="s">
        <v>236</v>
      </c>
      <c r="G15" s="87" t="s">
        <v>237</v>
      </c>
    </row>
    <row r="16" spans="2:7" x14ac:dyDescent="0.2">
      <c r="B16" s="89">
        <f>'Orçamento Sintético'!M107</f>
        <v>31809.676800000001</v>
      </c>
      <c r="C16" s="90">
        <f>'Orçamento Sintético'!N107</f>
        <v>6.3252696064197714E-2</v>
      </c>
      <c r="D16" s="90" t="str">
        <f>'Orçamento Sintético'!A107</f>
        <v xml:space="preserve"> 18.4 </v>
      </c>
      <c r="E16" s="91" t="str">
        <f>'Orçamento Sintético'!D107</f>
        <v>CAIXILHO FIXO DE ALUMÍNIO PARA VIDRO (VIDRO INCLUSO), BATENTE/ REQUADRO DE 4 A 14 CM, SEM GUARNIÇÃO/ ALIZAR, FIXAÇÃO COM PARAFUSOS, VEDAÇÃO COM SILICONE, EXCLUSIVE CONTRAMARCO - FORNECIMENTO E INSTALAÇÃO. AF_11/2024</v>
      </c>
      <c r="F16" s="92">
        <f>C16</f>
        <v>6.3252696064197714E-2</v>
      </c>
      <c r="G16" s="94" t="str">
        <f t="shared" ref="G16:G79" si="0">IF(F16&lt;=$C$10,$B$10,IF(F16&lt;=$C$11,$B$11,$B$12))</f>
        <v>A</v>
      </c>
    </row>
    <row r="17" spans="1:7" x14ac:dyDescent="0.2">
      <c r="B17" s="89">
        <f>'Orçamento Sintético'!M44</f>
        <v>30660.619200000001</v>
      </c>
      <c r="C17" s="90">
        <f>'Orçamento Sintético'!N44</f>
        <v>6.0967825595691215E-2</v>
      </c>
      <c r="D17" s="90" t="str">
        <f>'Orçamento Sintético'!A44</f>
        <v xml:space="preserve"> 8.2</v>
      </c>
      <c r="E17" s="91" t="str">
        <f>'Orçamento Sintético'!D44</f>
        <v>PISO EM GRANITO APLICADO EM AMBIENTES INTERNOS. AF_09/2020</v>
      </c>
      <c r="F17" s="92">
        <f>F16+C17</f>
        <v>0.12422052165988892</v>
      </c>
      <c r="G17" s="94" t="str">
        <f t="shared" si="0"/>
        <v>A</v>
      </c>
    </row>
    <row r="18" spans="1:7" x14ac:dyDescent="0.2">
      <c r="A18" s="93" t="str">
        <f>'Orçamento Sintético'!C9</f>
        <v>AGETOP CIVIL</v>
      </c>
      <c r="B18" s="89">
        <f>'Orçamento Sintético'!M43</f>
        <v>26384.500799999998</v>
      </c>
      <c r="C18" s="90">
        <f>'Orçamento Sintético'!N43</f>
        <v>5.24648779175267E-2</v>
      </c>
      <c r="D18" s="90" t="str">
        <f>'Orçamento Sintético'!A43</f>
        <v xml:space="preserve"> 8.1 </v>
      </c>
      <c r="E18" s="91" t="str">
        <f>'Orçamento Sintético'!D43</f>
        <v>PISO PODOTÁTIL DE ALERTA OU DIRECIONAL, DE BORRACHA, ASSENTADO SOBRE ARGAMASSA. AF_05/2020</v>
      </c>
      <c r="F18" s="92">
        <f t="shared" ref="F18:F81" si="1">F17+C18</f>
        <v>0.17668539957741564</v>
      </c>
      <c r="G18" s="94" t="str">
        <f t="shared" si="0"/>
        <v>A</v>
      </c>
    </row>
    <row r="19" spans="1:7" x14ac:dyDescent="0.2">
      <c r="A19" s="93" t="str">
        <f>'Orçamento Sintético'!C10</f>
        <v>Próprio</v>
      </c>
      <c r="B19" s="89">
        <f>'Orçamento Sintético'!M128</f>
        <v>24888.1944</v>
      </c>
      <c r="C19" s="90">
        <f>'Orçamento Sintético'!N128</f>
        <v>4.9489512448295844E-2</v>
      </c>
      <c r="D19" s="90" t="str">
        <f>'Orçamento Sintético'!A128</f>
        <v xml:space="preserve"> 22.1 </v>
      </c>
      <c r="E19" s="91" t="str">
        <f>'Orçamento Sintético'!D128</f>
        <v>Corrimão em aço inox ø=1 1/2", duplo, h=90cm</v>
      </c>
      <c r="F19" s="92">
        <f t="shared" si="1"/>
        <v>0.22617491202571149</v>
      </c>
      <c r="G19" s="94" t="str">
        <f t="shared" si="0"/>
        <v>A</v>
      </c>
    </row>
    <row r="20" spans="1:7" x14ac:dyDescent="0.2">
      <c r="A20" s="93" t="str">
        <f>'Orçamento Sintético'!C11</f>
        <v>Próprio</v>
      </c>
      <c r="B20" s="89">
        <f>'Orçamento Sintético'!M40</f>
        <v>24379.359899999996</v>
      </c>
      <c r="C20" s="90">
        <f>'Orçamento Sintético'!N40</f>
        <v>4.847770858188629E-2</v>
      </c>
      <c r="D20" s="90" t="str">
        <f>'Orçamento Sintético'!A40</f>
        <v xml:space="preserve"> 7.2</v>
      </c>
      <c r="E20" s="91" t="str">
        <f>'Orçamento Sintético'!D40</f>
        <v>EMBOÇO OU MASSA ÚNICA EM ARGAMASSA TRAÇO 1:2:8, PREPARO MECÂNICO COM BETONEIRA 400 L, APLICADA MANUALMENTE EM PANOS CEGOS DE FACHADA (SEM PRESENÇA DE VÃOS), ESPESSURA DE 25 MM. AF_08/2022</v>
      </c>
      <c r="F20" s="92">
        <f t="shared" si="1"/>
        <v>0.27465262060759776</v>
      </c>
      <c r="G20" s="94" t="str">
        <f t="shared" si="0"/>
        <v>A</v>
      </c>
    </row>
    <row r="21" spans="1:7" x14ac:dyDescent="0.2">
      <c r="B21" s="89">
        <f>'Orçamento Sintético'!M96</f>
        <v>23561.135999999999</v>
      </c>
      <c r="C21" s="90">
        <f>'Orçamento Sintético'!N96</f>
        <v>4.6850692124455251E-2</v>
      </c>
      <c r="D21" s="90" t="str">
        <f>'Orçamento Sintético'!A96</f>
        <v xml:space="preserve"> 15.4</v>
      </c>
      <c r="E21" s="91" t="str">
        <f>'Orçamento Sintético'!D96</f>
        <v>TUBO EM COBRE FLEXÍVEL, DN 5/8", COM ISOLAMENTO, INSTALADO EM FORRO, PARA RAMAL DE ALIMENTAÇÃO DE AR CONDICIONADO, INCLUSO FIXADOR. AF_11/2021</v>
      </c>
      <c r="F21" s="92">
        <f t="shared" si="1"/>
        <v>0.32150331273205301</v>
      </c>
      <c r="G21" s="94" t="str">
        <f t="shared" si="0"/>
        <v>A</v>
      </c>
    </row>
    <row r="22" spans="1:7" x14ac:dyDescent="0.2">
      <c r="A22" s="93" t="str">
        <f>'Orçamento Sintético'!C13</f>
        <v>AGETOP CIVIL</v>
      </c>
      <c r="B22" s="89">
        <f>'Orçamento Sintético'!M39</f>
        <v>22315.2834</v>
      </c>
      <c r="C22" s="90">
        <f>'Orçamento Sintético'!N39</f>
        <v>4.4373347373546299E-2</v>
      </c>
      <c r="D22" s="90" t="str">
        <f>'Orçamento Sintético'!A39</f>
        <v xml:space="preserve"> 7.1 </v>
      </c>
      <c r="E22" s="91" t="str">
        <f>'Orçamento Sintético'!D39</f>
        <v>MASSA ÚNICA, EM ARGAMASSA TRAÇO 1:2:8, PREPARO MECÂNICO, APLICADA MANUALMENTE EM PAREDES INTERNAS DE AMBIENTES COM ÁREA ENTRE 5M² E 10M², E = 17,5MM, COM TALISCAS. AF_03/2024</v>
      </c>
      <c r="F22" s="92">
        <f t="shared" si="1"/>
        <v>0.36587666010559933</v>
      </c>
      <c r="G22" s="94" t="str">
        <f t="shared" si="0"/>
        <v>A</v>
      </c>
    </row>
    <row r="23" spans="1:7" x14ac:dyDescent="0.2">
      <c r="A23" s="93" t="str">
        <f>'Orçamento Sintético'!C14</f>
        <v>AGETOP CIVIL</v>
      </c>
      <c r="B23" s="89">
        <f>'Orçamento Sintético'!M64</f>
        <v>20868</v>
      </c>
      <c r="C23" s="90">
        <f>'Orçamento Sintético'!N64</f>
        <v>4.1495462835626107E-2</v>
      </c>
      <c r="D23" s="90" t="str">
        <f>'Orçamento Sintético'!A64</f>
        <v>12.1</v>
      </c>
      <c r="E23" s="91" t="str">
        <f>'Orçamento Sintético'!D64</f>
        <v>CABO DE COBRE FLEXÍVEL ISOLADO, 10 MM², ANTI-CHAMA 0,6/1,0 KV, PARA CIRCUITOS TERMINAIS - FORNECIMENTO E INSTALAÇÃO. AF_03/2023 DIVERSAS CORES</v>
      </c>
      <c r="F23" s="92">
        <f t="shared" si="1"/>
        <v>0.40737212294122543</v>
      </c>
      <c r="G23" s="94" t="str">
        <f t="shared" si="0"/>
        <v>A</v>
      </c>
    </row>
    <row r="24" spans="1:7" x14ac:dyDescent="0.2">
      <c r="A24" s="93" t="str">
        <f>'Orçamento Sintético'!C15</f>
        <v>AGETOP CIVIL</v>
      </c>
      <c r="B24" s="89">
        <f>'Orçamento Sintético'!M116</f>
        <v>18585.446400000001</v>
      </c>
      <c r="C24" s="90">
        <f>'Orçamento Sintético'!N116</f>
        <v>3.6956665726218182E-2</v>
      </c>
      <c r="D24" s="90" t="str">
        <f>'Orçamento Sintético'!A116</f>
        <v xml:space="preserve"> 20.3</v>
      </c>
      <c r="E24" s="91" t="str">
        <f>'Orçamento Sintético'!D116</f>
        <v>APLICAÇÃO MANUAL DE PINTURA COM TINTA TEXTURIZADA ACRÍLICA EM PANOS COM PRESENÇA DE VÃOS DE EDIFÍCIOS DE MÚLTIPLOS PAVIMENTOS, UMA COR. AF_03/2024</v>
      </c>
      <c r="F24" s="92">
        <f t="shared" si="1"/>
        <v>0.44432878866744363</v>
      </c>
      <c r="G24" s="94" t="str">
        <f t="shared" si="0"/>
        <v>A</v>
      </c>
    </row>
    <row r="25" spans="1:7" x14ac:dyDescent="0.2">
      <c r="A25" s="93" t="str">
        <f>'Orçamento Sintético'!C16</f>
        <v>AGETOP CIVIL</v>
      </c>
      <c r="B25" s="89">
        <f>'Orçamento Sintético'!M139</f>
        <v>17814.72</v>
      </c>
      <c r="C25" s="90">
        <f>'Orçamento Sintético'!N139</f>
        <v>3.5424096783931623E-2</v>
      </c>
      <c r="D25" s="90" t="str">
        <f>'Orçamento Sintético'!A139</f>
        <v xml:space="preserve"> 23.4</v>
      </c>
      <c r="E25" s="91" t="str">
        <f>'Orçamento Sintético'!D139</f>
        <v>ENCARREGADO GERAL COM ENCARGOS COMPLEMENTARES</v>
      </c>
      <c r="F25" s="92">
        <f t="shared" si="1"/>
        <v>0.47975288545137523</v>
      </c>
      <c r="G25" s="94" t="str">
        <f t="shared" si="0"/>
        <v>A</v>
      </c>
    </row>
    <row r="26" spans="1:7" x14ac:dyDescent="0.2">
      <c r="A26" s="93" t="str">
        <f>'Orçamento Sintético'!C17</f>
        <v>AGETOP CIVIL</v>
      </c>
      <c r="B26" s="89">
        <f>'Orçamento Sintético'!M56</f>
        <v>12919.2</v>
      </c>
      <c r="C26" s="90">
        <f>'Orçamento Sintético'!N56</f>
        <v>2.5689485502492851E-2</v>
      </c>
      <c r="D26" s="90" t="str">
        <f>'Orçamento Sintético'!A56</f>
        <v xml:space="preserve"> 10.6 </v>
      </c>
      <c r="E26" s="91" t="str">
        <f>'Orçamento Sintético'!D56</f>
        <v>CAIXA DE AREIA 60X60X80CM (MEDIDAS INTERNAS) FUNDO DE BRITA COM GRELHA METÁLICA FERRO CHATO PADRÃO GOINFRA</v>
      </c>
      <c r="F26" s="92">
        <f t="shared" si="1"/>
        <v>0.50544237095386813</v>
      </c>
      <c r="G26" s="94" t="str">
        <f t="shared" si="0"/>
        <v>B</v>
      </c>
    </row>
    <row r="27" spans="1:7" x14ac:dyDescent="0.2">
      <c r="A27" s="93" t="str">
        <f>'Orçamento Sintético'!C18</f>
        <v>AGETOP CIVIL</v>
      </c>
      <c r="B27" s="89">
        <f>'Orçamento Sintético'!M36</f>
        <v>12203.784</v>
      </c>
      <c r="C27" s="90">
        <f>'Orçamento Sintético'!N36</f>
        <v>2.426689981914934E-2</v>
      </c>
      <c r="D27" s="90" t="str">
        <f>'Orçamento Sintético'!A36</f>
        <v xml:space="preserve"> 6.1 </v>
      </c>
      <c r="E27" s="91" t="str">
        <f>'Orçamento Sintético'!D36</f>
        <v>IMPERMEABILIZAÇÃO DE SUPERFÍCIE COM ARGAMASSA POLIMÉRICA / MEMBRANA ACRÍLICA, 3 DEMÃOS. AF_09/2023</v>
      </c>
      <c r="F27" s="92">
        <f t="shared" si="1"/>
        <v>0.52970927077301744</v>
      </c>
      <c r="G27" s="94" t="str">
        <f t="shared" si="0"/>
        <v>B</v>
      </c>
    </row>
    <row r="28" spans="1:7" x14ac:dyDescent="0.2">
      <c r="A28" s="93" t="str">
        <f>'Orçamento Sintético'!C19</f>
        <v>AGETOP CIVIL</v>
      </c>
      <c r="B28" s="89">
        <f>'Orçamento Sintético'!M114</f>
        <v>11867.705100000001</v>
      </c>
      <c r="C28" s="90">
        <f>'Orçamento Sintético'!N114</f>
        <v>2.3598615867415202E-2</v>
      </c>
      <c r="D28" s="90" t="str">
        <f>'Orçamento Sintético'!A114</f>
        <v xml:space="preserve"> 20.1 </v>
      </c>
      <c r="E28" s="91" t="str">
        <f>'Orçamento Sintético'!D114</f>
        <v>EMASSAMENTO COM MASSA LÁTEX, APLICAÇÃO EM PAREDE, DUAS DEMÃOS, LIXAMENTO MANUAL. AF_04/2023</v>
      </c>
      <c r="F28" s="92">
        <f t="shared" si="1"/>
        <v>0.55330788664043262</v>
      </c>
      <c r="G28" s="94" t="str">
        <f t="shared" si="0"/>
        <v>B</v>
      </c>
    </row>
    <row r="29" spans="1:7" x14ac:dyDescent="0.2">
      <c r="B29" s="89">
        <f>'Orçamento Sintético'!M104</f>
        <v>11569.459199999999</v>
      </c>
      <c r="C29" s="90">
        <f>'Orçamento Sintético'!N104</f>
        <v>2.3005561829686241E-2</v>
      </c>
      <c r="D29" s="90" t="str">
        <f>'Orçamento Sintético'!A104</f>
        <v xml:space="preserve"> 18.1 </v>
      </c>
      <c r="E29" s="91" t="str">
        <f>'Orçamento Sintético'!D104</f>
        <v>PORTA EM ALUMÍNIO DE ABRIR TIPO VENEZIANA COM GUARNIÇÃO, FIXAÇÃO COM PARAFUSOS - FORNECIMENTO E INSTALAÇÃO. AF_12/2019</v>
      </c>
      <c r="F29" s="92">
        <f t="shared" si="1"/>
        <v>0.57631344847011889</v>
      </c>
      <c r="G29" s="94" t="str">
        <f t="shared" si="0"/>
        <v>B</v>
      </c>
    </row>
    <row r="30" spans="1:7" x14ac:dyDescent="0.2">
      <c r="A30" s="93" t="str">
        <f>'Orçamento Sintético'!C21</f>
        <v>AGETOP CIVIL</v>
      </c>
      <c r="B30" s="89">
        <f>'Orçamento Sintético'!M136</f>
        <v>11291.939999999999</v>
      </c>
      <c r="C30" s="90">
        <f>'Orçamento Sintético'!N136</f>
        <v>2.2453722283502002E-2</v>
      </c>
      <c r="D30" s="90" t="str">
        <f>'Orçamento Sintético'!A136</f>
        <v xml:space="preserve"> 23.1 </v>
      </c>
      <c r="E30" s="91" t="str">
        <f>'Orçamento Sintético'!D136</f>
        <v>ENGENHEIRO CIVIL DE OBRA JUNIOR COM ENCARGOS COMPLEMENTARES</v>
      </c>
      <c r="F30" s="92">
        <f t="shared" si="1"/>
        <v>0.59876717075362085</v>
      </c>
      <c r="G30" s="94" t="str">
        <f t="shared" si="0"/>
        <v>B</v>
      </c>
    </row>
    <row r="31" spans="1:7" x14ac:dyDescent="0.2">
      <c r="A31" s="93" t="str">
        <f>'Orçamento Sintético'!C22</f>
        <v>SINAPI</v>
      </c>
      <c r="B31" s="89">
        <f>'Orçamento Sintético'!M94</f>
        <v>10941.696000000002</v>
      </c>
      <c r="C31" s="90">
        <f>'Orçamento Sintético'!N94</f>
        <v>2.1757271407260824E-2</v>
      </c>
      <c r="D31" s="90" t="str">
        <f>'Orçamento Sintético'!A94</f>
        <v xml:space="preserve"> 15.2</v>
      </c>
      <c r="E31" s="91" t="str">
        <f>'Orçamento Sintético'!D94</f>
        <v>TUBO EM COBRE FLEXÍVEL, DN 1/4", COM ISOLAMENTO, INSTALADO EM FORRO, PARA RAMAL DE ALIMENTAÇÃO DE AR CONDICIONADO, INCLUSO FIXADOR. AF_11/2021</v>
      </c>
      <c r="F31" s="92">
        <f t="shared" si="1"/>
        <v>0.62052444216088165</v>
      </c>
      <c r="G31" s="94" t="str">
        <f t="shared" si="0"/>
        <v>B</v>
      </c>
    </row>
    <row r="32" spans="1:7" x14ac:dyDescent="0.2">
      <c r="A32" s="93" t="str">
        <f>'Orçamento Sintético'!C23</f>
        <v>SINAPI</v>
      </c>
      <c r="B32" s="89">
        <f>'Orçamento Sintético'!M119</f>
        <v>10708.8</v>
      </c>
      <c r="C32" s="90">
        <f>'Orçamento Sintético'!N119</f>
        <v>2.1294163907137856E-2</v>
      </c>
      <c r="D32" s="90" t="str">
        <f>'Orçamento Sintético'!A119</f>
        <v xml:space="preserve"> 20.6</v>
      </c>
      <c r="E32" s="91" t="str">
        <f>'Orçamento Sintético'!D119</f>
        <v>PINTURA DE PISO COM TINTA ACRÍLICA, APLICAÇÃO MANUAL, 2 DEMÃOS, INCLUSO FUNDO PREPARADOR. AF_05/2021</v>
      </c>
      <c r="F32" s="92">
        <f t="shared" si="1"/>
        <v>0.64181860606801955</v>
      </c>
      <c r="G32" s="94" t="str">
        <f t="shared" si="0"/>
        <v>B</v>
      </c>
    </row>
    <row r="33" spans="1:7" x14ac:dyDescent="0.2">
      <c r="A33" s="93" t="str">
        <f>'Orçamento Sintético'!C24</f>
        <v>AGETOP CIVIL</v>
      </c>
      <c r="B33" s="89">
        <f>'Orçamento Sintético'!M55</f>
        <v>10152.450000000001</v>
      </c>
      <c r="C33" s="90">
        <f>'Orçamento Sintético'!N55</f>
        <v>2.0187876733062694E-2</v>
      </c>
      <c r="D33" s="90" t="str">
        <f>'Orçamento Sintético'!A55</f>
        <v xml:space="preserve"> 10.5 </v>
      </c>
      <c r="E33" s="91" t="str">
        <f>'Orçamento Sintético'!D55</f>
        <v>SUMIDOURO CIRCULAR, EM CONCRETO PRÉ-MOLDADO, DIÂMETRO INTERNO = 1,88 M, ALTURA INTERNA = 2,00 M, ÁREA DE INFILTRAÇÃO: 13,1 M² (PARA 5 CONTRIBUINTES). AF_12/2020</v>
      </c>
      <c r="F33" s="92">
        <f t="shared" si="1"/>
        <v>0.66200648280108221</v>
      </c>
      <c r="G33" s="94" t="str">
        <f t="shared" si="0"/>
        <v>B</v>
      </c>
    </row>
    <row r="34" spans="1:7" x14ac:dyDescent="0.2">
      <c r="A34" s="93" t="str">
        <f>'Orçamento Sintético'!C25</f>
        <v>SINAPI</v>
      </c>
      <c r="B34" s="89">
        <f>'Orçamento Sintético'!M115</f>
        <v>9332.9218000000001</v>
      </c>
      <c r="C34" s="90">
        <f>'Orçamento Sintético'!N115</f>
        <v>1.8558266709780748E-2</v>
      </c>
      <c r="D34" s="90" t="str">
        <f>'Orçamento Sintético'!A115</f>
        <v xml:space="preserve"> 20.2</v>
      </c>
      <c r="E34" s="91" t="str">
        <f>'Orçamento Sintético'!D115</f>
        <v>PINTURA LÁTEX ACRÍLICA PREMIUM, APLICAÇÃO MANUAL EM PAREDES, DUAS DEMÃOS. AF_04/2023</v>
      </c>
      <c r="F34" s="92">
        <f t="shared" si="1"/>
        <v>0.68056474951086299</v>
      </c>
      <c r="G34" s="94" t="str">
        <f t="shared" si="0"/>
        <v>B</v>
      </c>
    </row>
    <row r="35" spans="1:7" x14ac:dyDescent="0.2">
      <c r="B35" s="89">
        <f>'Orçamento Sintético'!M15</f>
        <v>8546.2949999999983</v>
      </c>
      <c r="C35" s="90">
        <f>'Orçamento Sintético'!N15</f>
        <v>1.6994080245102412E-2</v>
      </c>
      <c r="D35" s="90" t="str">
        <f>'Orçamento Sintético'!A15</f>
        <v>1.2.3</v>
      </c>
      <c r="E35" s="91" t="str">
        <f>'Orçamento Sintético'!D15</f>
        <v>TRANSPORTE DE ENTULHO EM CAÇAMBA ESTACIONÁRIA  INCLUSO A CARGA MANUAL</v>
      </c>
      <c r="F35" s="92">
        <f t="shared" si="1"/>
        <v>0.69755882975596539</v>
      </c>
      <c r="G35" s="94" t="str">
        <f t="shared" si="0"/>
        <v>B</v>
      </c>
    </row>
    <row r="36" spans="1:7" x14ac:dyDescent="0.2">
      <c r="B36" s="89">
        <f>'Orçamento Sintético'!M54</f>
        <v>8329.8599999999988</v>
      </c>
      <c r="C36" s="90">
        <f>'Orçamento Sintético'!N54</f>
        <v>1.6563705005557237E-2</v>
      </c>
      <c r="D36" s="90" t="str">
        <f>'Orçamento Sintético'!A54</f>
        <v xml:space="preserve"> 10.4 </v>
      </c>
      <c r="E36" s="91" t="str">
        <f>'Orçamento Sintético'!D54</f>
        <v>GRELHA FERRO FUNDIDO 30x30cm</v>
      </c>
      <c r="F36" s="92">
        <f t="shared" si="1"/>
        <v>0.71412253476152265</v>
      </c>
      <c r="G36" s="94" t="str">
        <f t="shared" si="0"/>
        <v>B</v>
      </c>
    </row>
    <row r="37" spans="1:7" x14ac:dyDescent="0.2">
      <c r="B37" s="89">
        <f>'Orçamento Sintético'!M57</f>
        <v>7943.26</v>
      </c>
      <c r="C37" s="90">
        <f>'Orçamento Sintético'!N57</f>
        <v>1.579496119051732E-2</v>
      </c>
      <c r="D37" s="90" t="str">
        <f>'Orçamento Sintético'!A57</f>
        <v xml:space="preserve"> 10.7 </v>
      </c>
      <c r="E37" s="91" t="str">
        <f>'Orçamento Sintético'!D57</f>
        <v>VÁLVULA DE DESCARGA METÁLICA, BASE 1 1/2", ACABAMENTO METALICO CROMADO - FORNECIMENTO E INSTALAÇÃO. AF_08/2021</v>
      </c>
      <c r="F37" s="92">
        <f t="shared" si="1"/>
        <v>0.72991749595204003</v>
      </c>
      <c r="G37" s="94" t="str">
        <f t="shared" si="0"/>
        <v>B</v>
      </c>
    </row>
    <row r="38" spans="1:7" x14ac:dyDescent="0.2">
      <c r="B38" s="89">
        <f>'Orçamento Sintético'!M93</f>
        <v>7907.24</v>
      </c>
      <c r="C38" s="90">
        <f>'Orçamento Sintético'!N93</f>
        <v>1.5723336378779765E-2</v>
      </c>
      <c r="D38" s="90" t="str">
        <f>'Orçamento Sintético'!A93</f>
        <v xml:space="preserve"> 15.1 </v>
      </c>
      <c r="E38" s="91" t="str">
        <f>'Orçamento Sintético'!D93</f>
        <v>Remoção e reinstalação de ar condicionado tipo Split</v>
      </c>
      <c r="F38" s="92">
        <f t="shared" si="1"/>
        <v>0.74564083233081979</v>
      </c>
      <c r="G38" s="94" t="str">
        <f t="shared" si="0"/>
        <v>B</v>
      </c>
    </row>
    <row r="39" spans="1:7" x14ac:dyDescent="0.2">
      <c r="B39" s="89">
        <f>'Orçamento Sintético'!M25</f>
        <v>6692.2592999999997</v>
      </c>
      <c r="C39" s="90">
        <f>'Orçamento Sintético'!N25</f>
        <v>1.3307379579716463E-2</v>
      </c>
      <c r="D39" s="90" t="str">
        <f>'Orçamento Sintético'!A25</f>
        <v>1.3.5</v>
      </c>
      <c r="E39" s="91" t="str">
        <f>'Orçamento Sintético'!D25</f>
        <v>DEMOLIÇÃO DE ARGAMASSAS, DE FORMA MANUAL, SEM REAPROVEITAMENTO. AF_09/2023</v>
      </c>
      <c r="F39" s="92">
        <f t="shared" si="1"/>
        <v>0.7589482119105363</v>
      </c>
      <c r="G39" s="94" t="str">
        <f t="shared" si="0"/>
        <v>B</v>
      </c>
    </row>
    <row r="40" spans="1:7" x14ac:dyDescent="0.2">
      <c r="B40" s="89">
        <f>'Orçamento Sintético'!M108</f>
        <v>6607.8762000000006</v>
      </c>
      <c r="C40" s="90">
        <f>'Orçamento Sintético'!N108</f>
        <v>1.313958603026252E-2</v>
      </c>
      <c r="D40" s="90" t="str">
        <f>'Orçamento Sintético'!A108</f>
        <v xml:space="preserve"> 18.5 </v>
      </c>
      <c r="E40" s="91" t="str">
        <f>'Orçamento Sintético'!D108</f>
        <v>CONTRAMARCO DE AÇO, FIXAÇÃO COM PARAFUSO - FORNECIMENTO E INSTALAÇÃO. AF_11/2024</v>
      </c>
      <c r="F40" s="92">
        <f t="shared" si="1"/>
        <v>0.77208779794079885</v>
      </c>
      <c r="G40" s="94" t="str">
        <f t="shared" si="0"/>
        <v>B</v>
      </c>
    </row>
    <row r="41" spans="1:7" x14ac:dyDescent="0.2">
      <c r="B41" s="89">
        <f>'Orçamento Sintético'!M131</f>
        <v>5830.5</v>
      </c>
      <c r="C41" s="90">
        <f>'Orçamento Sintético'!N131</f>
        <v>1.1593794137584722E-2</v>
      </c>
      <c r="D41" s="90" t="str">
        <f>'Orçamento Sintético'!A131</f>
        <v xml:space="preserve"> 22.4 </v>
      </c>
      <c r="E41" s="91" t="str">
        <f>'Orçamento Sintético'!D131</f>
        <v>Fornecimento e instalação de brise metálico de alumínio ref. 84F, 45º L, da Fibrocell ou similar</v>
      </c>
      <c r="F41" s="92">
        <f t="shared" si="1"/>
        <v>0.78368159207838362</v>
      </c>
      <c r="G41" s="94" t="str">
        <f t="shared" si="0"/>
        <v>B</v>
      </c>
    </row>
    <row r="42" spans="1:7" x14ac:dyDescent="0.2">
      <c r="B42" s="89">
        <f>'Orçamento Sintético'!M66</f>
        <v>5736</v>
      </c>
      <c r="C42" s="90">
        <f>'Orçamento Sintético'!N66</f>
        <v>1.1405883401626956E-2</v>
      </c>
      <c r="D42" s="90" t="str">
        <f>'Orçamento Sintético'!A66</f>
        <v>12.3</v>
      </c>
      <c r="E42" s="91" t="str">
        <f>'Orçamento Sintético'!D66</f>
        <v>CABO DE COBRE FLEXÍVEL ISOLADO, 4 MM², ANTI-CHAMA 450/750 V, PARA CIRCUITOS TERMINAIS - FORNECIMENTO E INSTALAÇÃO. AF_03/2023 DIVERSAS CORES</v>
      </c>
      <c r="F42" s="92">
        <f t="shared" si="1"/>
        <v>0.79508747548001057</v>
      </c>
      <c r="G42" s="94" t="str">
        <f t="shared" si="0"/>
        <v>B</v>
      </c>
    </row>
    <row r="43" spans="1:7" x14ac:dyDescent="0.2">
      <c r="B43" s="89">
        <f>'Orçamento Sintético'!M137</f>
        <v>5645.9699999999993</v>
      </c>
      <c r="C43" s="90">
        <f>'Orçamento Sintético'!N137</f>
        <v>1.1226861141751001E-2</v>
      </c>
      <c r="D43" s="90" t="str">
        <f>'Orçamento Sintético'!A137</f>
        <v xml:space="preserve"> 23.2</v>
      </c>
      <c r="E43" s="91" t="str">
        <f>'Orçamento Sintético'!D137</f>
        <v>ENGENHEIRO ELETRICISTA DE OBRA JUNIOR COM ENCARGOS COMPLEMENTARES</v>
      </c>
      <c r="F43" s="92">
        <f t="shared" si="1"/>
        <v>0.80631433662176155</v>
      </c>
      <c r="G43" s="94" t="str">
        <f t="shared" si="0"/>
        <v>C</v>
      </c>
    </row>
    <row r="44" spans="1:7" x14ac:dyDescent="0.2">
      <c r="B44" s="89">
        <f>'Orçamento Sintético'!M138</f>
        <v>5645.9699999999993</v>
      </c>
      <c r="C44" s="90">
        <f>'Orçamento Sintético'!N138</f>
        <v>1.1226861141751001E-2</v>
      </c>
      <c r="D44" s="90" t="str">
        <f>'Orçamento Sintético'!A138</f>
        <v xml:space="preserve"> 23.3</v>
      </c>
      <c r="E44" s="91" t="str">
        <f>'Orçamento Sintético'!D138</f>
        <v>ENGENHEIRO MECÂNICO DE OBRA JUNIOR COM ENCARGOS COMPLEMENTARES</v>
      </c>
      <c r="F44" s="92">
        <f t="shared" si="1"/>
        <v>0.81754119776351253</v>
      </c>
      <c r="G44" s="94" t="str">
        <f t="shared" si="0"/>
        <v>C</v>
      </c>
    </row>
    <row r="45" spans="1:7" x14ac:dyDescent="0.2">
      <c r="A45" s="93" t="str">
        <f>'Orçamento Sintético'!C36</f>
        <v>SINAPI</v>
      </c>
      <c r="B45" s="89">
        <f>'Orçamento Sintético'!M97</f>
        <v>5633.28</v>
      </c>
      <c r="C45" s="90">
        <f>'Orçamento Sintético'!N97</f>
        <v>1.1201627414350959E-2</v>
      </c>
      <c r="D45" s="90" t="str">
        <f>'Orçamento Sintético'!A97</f>
        <v xml:space="preserve"> 15.5</v>
      </c>
      <c r="E45" s="91" t="str">
        <f>'Orçamento Sintético'!D97</f>
        <v>RASGO LINEAR MANUAL EM ALVENARIA, PARA RAMAIS/ DISTRIBUIÇÃO DE INSTALAÇÕES HIDRÁULICAS, DIÂMETROS MENORES OU IGUAIS A 40 MM. AF_09/2023</v>
      </c>
      <c r="F45" s="92">
        <f t="shared" si="1"/>
        <v>0.82874282517786346</v>
      </c>
      <c r="G45" s="94" t="str">
        <f t="shared" si="0"/>
        <v>C</v>
      </c>
    </row>
    <row r="46" spans="1:7" x14ac:dyDescent="0.2">
      <c r="B46" s="89">
        <f>'Orçamento Sintético'!M133</f>
        <v>5569.6</v>
      </c>
      <c r="C46" s="90">
        <f>'Orçamento Sintético'!N133</f>
        <v>1.1075001428469579E-2</v>
      </c>
      <c r="D46" s="90" t="str">
        <f>'Orçamento Sintético'!A133</f>
        <v xml:space="preserve"> 22.6</v>
      </c>
      <c r="E46" s="91" t="str">
        <f>'Orçamento Sintético'!D133</f>
        <v>BARRA DE APOIO RETA, EM ACO INOX POLIDO, COMPRIMENTO 80 CM, FIXADA NA PAREDE - FORNECIMENTO E INSTALAÇÃO. AF_01/2020</v>
      </c>
      <c r="F46" s="92">
        <f t="shared" si="1"/>
        <v>0.83981782660633308</v>
      </c>
      <c r="G46" s="94" t="str">
        <f t="shared" si="0"/>
        <v>C</v>
      </c>
    </row>
    <row r="47" spans="1:7" x14ac:dyDescent="0.2">
      <c r="B47" s="89">
        <f>'Orçamento Sintético'!M45</f>
        <v>5544</v>
      </c>
      <c r="C47" s="90">
        <f>'Orçamento Sintético'!N45</f>
        <v>1.102409650952229E-2</v>
      </c>
      <c r="D47" s="90" t="str">
        <f>'Orçamento Sintético'!A45</f>
        <v xml:space="preserve"> 8.3</v>
      </c>
      <c r="E47" s="91" t="str">
        <f>'Orçamento Sintético'!D45</f>
        <v>RODAPÉ EM GRANITO, ALTURA 10 CM. AF_09/2020</v>
      </c>
      <c r="F47" s="92">
        <f t="shared" si="1"/>
        <v>0.85084192311585538</v>
      </c>
      <c r="G47" s="94" t="str">
        <f t="shared" si="0"/>
        <v>C</v>
      </c>
    </row>
    <row r="48" spans="1:7" x14ac:dyDescent="0.2">
      <c r="A48" s="93" t="str">
        <f>'Orçamento Sintético'!C39</f>
        <v>SINAPI</v>
      </c>
      <c r="B48" s="89">
        <f>'Orçamento Sintético'!M19</f>
        <v>5354</v>
      </c>
      <c r="C48" s="90">
        <f>'Orçamento Sintético'!N19</f>
        <v>1.0646286564210378E-2</v>
      </c>
      <c r="D48" s="90" t="str">
        <f>'Orçamento Sintético'!A19</f>
        <v>1.2.7</v>
      </c>
      <c r="E48" s="91" t="str">
        <f>'Orçamento Sintético'!D19</f>
        <v>BARRACÃO DE OBRAS PADRÃO GOINFRA ( BLOCOS,COBERTURAS, PASSARELAS E MÓVEIS), COM ALOJAMENTO E LAVANDERIA , COM PINTURA, EM CONSONÂNCIA COM AS NR's, EM ESPECIAL A NR-18, INCLUSO INSTALAÇÕES ELÉTRICAS E HIDROSSANITÁRIAS - ( COM REAPROVEITAMENTO 1 VEZ ).</v>
      </c>
      <c r="F48" s="92">
        <f t="shared" si="1"/>
        <v>0.86148820968006579</v>
      </c>
      <c r="G48" s="94" t="str">
        <f t="shared" si="0"/>
        <v>C</v>
      </c>
    </row>
    <row r="49" spans="1:7" x14ac:dyDescent="0.2">
      <c r="A49" s="93" t="str">
        <f>'Orçamento Sintético'!C40</f>
        <v>SINAPI</v>
      </c>
      <c r="B49" s="89">
        <f>'Orçamento Sintético'!M76</f>
        <v>5051.41</v>
      </c>
      <c r="C49" s="90">
        <f>'Orçamento Sintético'!N76</f>
        <v>1.0044594399200213E-2</v>
      </c>
      <c r="D49" s="90" t="str">
        <f>'Orçamento Sintético'!A76</f>
        <v>12.13</v>
      </c>
      <c r="E49" s="91" t="str">
        <f>'Orçamento Sintético'!D76</f>
        <v>ENGENHEIRO ELETRICISTA COM ENCARGOS COMPLEMENTARES</v>
      </c>
      <c r="F49" s="92">
        <f t="shared" si="1"/>
        <v>0.87153280407926603</v>
      </c>
      <c r="G49" s="94" t="str">
        <f t="shared" si="0"/>
        <v>C</v>
      </c>
    </row>
    <row r="50" spans="1:7" x14ac:dyDescent="0.2">
      <c r="B50" s="89">
        <f>'Orçamento Sintético'!M117</f>
        <v>4355.3280000000004</v>
      </c>
      <c r="C50" s="90">
        <f>'Orçamento Sintético'!N117</f>
        <v>8.6604538605022895E-3</v>
      </c>
      <c r="D50" s="90" t="str">
        <f>'Orçamento Sintético'!A117</f>
        <v xml:space="preserve"> 20.4</v>
      </c>
      <c r="E50" s="91" t="str">
        <f>'Orçamento Sintético'!D117</f>
        <v>APLICAÇÃO MANUAL DE FUNDO SELADOR ACRÍLICO EM PANOS COM PRESENÇA DE VÃOS DE EDIFÍCIOS DE MÚLTIPLOS PAVIMENTOS. AF_03/2024</v>
      </c>
      <c r="F50" s="92">
        <f t="shared" si="1"/>
        <v>0.88019325793976833</v>
      </c>
      <c r="G50" s="94" t="str">
        <f t="shared" si="0"/>
        <v>C</v>
      </c>
    </row>
    <row r="51" spans="1:7" x14ac:dyDescent="0.2">
      <c r="B51" s="89">
        <f>'Orçamento Sintético'!M53</f>
        <v>4047.8199999999997</v>
      </c>
      <c r="C51" s="90">
        <f>'Orçamento Sintético'!N53</f>
        <v>8.0489823833287347E-3</v>
      </c>
      <c r="D51" s="90" t="str">
        <f>'Orçamento Sintético'!A53</f>
        <v xml:space="preserve"> 10.3 </v>
      </c>
      <c r="E51" s="91" t="str">
        <f>'Orçamento Sintético'!D53</f>
        <v>TUBO PVC, SÉRIE R, ÁGUA PLUVIAL, DN 150 MM, FORNECIDO E INSTALADO EM CONDUTORES VERTICAIS DE ÁGUAS PLUVIAIS. AF_06/2022</v>
      </c>
      <c r="F51" s="92">
        <f t="shared" si="1"/>
        <v>0.88824224032309707</v>
      </c>
      <c r="G51" s="94" t="str">
        <f t="shared" si="0"/>
        <v>C</v>
      </c>
    </row>
    <row r="52" spans="1:7" x14ac:dyDescent="0.2">
      <c r="A52" s="93" t="str">
        <f>'Orçamento Sintético'!C43</f>
        <v>SINAPI</v>
      </c>
      <c r="B52" s="89">
        <f>'Orçamento Sintético'!M51</f>
        <v>3990.4</v>
      </c>
      <c r="C52" s="90">
        <f>'Orçamento Sintético'!N51</f>
        <v>7.9348042409086838E-3</v>
      </c>
      <c r="D52" s="90" t="str">
        <f>'Orçamento Sintético'!A51</f>
        <v xml:space="preserve"> 10.1 </v>
      </c>
      <c r="E52" s="91" t="str">
        <f>'Orçamento Sintético'!D51</f>
        <v>TUBO PVC, SÉRIE R, ÁGUA PLUVIAL, DN 100 MM, FORNECIDO E INSTALADO EM RAMAL DE ENCAMINHAMENTO. AF_06/2022</v>
      </c>
      <c r="F52" s="92">
        <f t="shared" si="1"/>
        <v>0.89617704456400571</v>
      </c>
      <c r="G52" s="94" t="str">
        <f t="shared" si="0"/>
        <v>C</v>
      </c>
    </row>
    <row r="53" spans="1:7" x14ac:dyDescent="0.2">
      <c r="A53" s="93" t="str">
        <f>'Orçamento Sintético'!C44</f>
        <v>SINAPI</v>
      </c>
      <c r="B53" s="89">
        <f>'Orçamento Sintético'!M58</f>
        <v>3928.6644000000001</v>
      </c>
      <c r="C53" s="90">
        <f>'Orçamento Sintético'!N58</f>
        <v>7.8120446426992209E-3</v>
      </c>
      <c r="D53" s="90" t="str">
        <f>'Orçamento Sintético'!A58</f>
        <v xml:space="preserve"> 10.8 </v>
      </c>
      <c r="E53" s="91" t="str">
        <f>'Orçamento Sintético'!D58</f>
        <v>VASO SANITARIO SIFONADO CONVENCIONAL COM LOUÇA BRANCA, INCLUSO CONJUNTO DE LIGAÇÃO PARA BACIA SANITÁRIA AJUSTÁVEL - FORNECIMENTO E INSTALAÇÃO. AF_01/2020</v>
      </c>
      <c r="F53" s="92">
        <f t="shared" si="1"/>
        <v>0.90398908920670495</v>
      </c>
      <c r="G53" s="94" t="str">
        <f t="shared" si="0"/>
        <v>C</v>
      </c>
    </row>
    <row r="54" spans="1:7" x14ac:dyDescent="0.2">
      <c r="A54" s="93" t="str">
        <f>'Orçamento Sintético'!C45</f>
        <v>SINAPI</v>
      </c>
      <c r="B54" s="89">
        <f>'Orçamento Sintético'!M48</f>
        <v>3420.0047999999997</v>
      </c>
      <c r="C54" s="90">
        <f>'Orçamento Sintético'!N48</f>
        <v>6.8005885602867014E-3</v>
      </c>
      <c r="D54" s="90" t="str">
        <f>'Orçamento Sintético'!A48</f>
        <v xml:space="preserve"> 9.1 </v>
      </c>
      <c r="E54" s="91" t="str">
        <f>'Orçamento Sintético'!D48</f>
        <v>FORRO EM PLACAS DE GESSO, PARA AMBIENTES COMERCIAIS. AF_08/2023_PS</v>
      </c>
      <c r="F54" s="92">
        <f t="shared" si="1"/>
        <v>0.9107896777669916</v>
      </c>
      <c r="G54" s="94" t="str">
        <f t="shared" si="0"/>
        <v>C</v>
      </c>
    </row>
    <row r="55" spans="1:7" x14ac:dyDescent="0.2">
      <c r="B55" s="89">
        <f>'Orçamento Sintético'!M84</f>
        <v>3246</v>
      </c>
      <c r="C55" s="90">
        <f>'Orçamento Sintético'!N84</f>
        <v>6.4545846446445437E-3</v>
      </c>
      <c r="D55" s="90" t="str">
        <f>'Orçamento Sintético'!A84</f>
        <v>12.21</v>
      </c>
      <c r="E55" s="91" t="str">
        <f>'Orçamento Sintético'!D84</f>
        <v>ELETROCALHA LISA OU PERFURADA EM AÇO GALVANIZADO, LARGURA 100MM E ALTURA 50MM, INCLUSIVE EMENDA E FIXAÇÃO - FORNECIMENTO E INSTALAÇÃO. AF_04/2023</v>
      </c>
      <c r="F55" s="92">
        <f t="shared" si="1"/>
        <v>0.91724426241163615</v>
      </c>
      <c r="G55" s="94" t="str">
        <f t="shared" si="0"/>
        <v>C</v>
      </c>
    </row>
    <row r="56" spans="1:7" x14ac:dyDescent="0.2">
      <c r="B56" s="89">
        <f>'Orçamento Sintético'!M130</f>
        <v>3057.86</v>
      </c>
      <c r="C56" s="90">
        <f>'Orçamento Sintético'!N130</f>
        <v>6.0804732598498971E-3</v>
      </c>
      <c r="D56" s="90" t="str">
        <f>'Orçamento Sintético'!A130</f>
        <v xml:space="preserve"> 22.3 </v>
      </c>
      <c r="E56" s="91" t="str">
        <f>'Orçamento Sintético'!D130</f>
        <v>Fornecimento e execução de junta de dilatação JEENE JJ0813M (-5/+10MM) - Inclusive execução de lábios poliméricos</v>
      </c>
      <c r="F56" s="92">
        <f t="shared" si="1"/>
        <v>0.9233247356714861</v>
      </c>
      <c r="G56" s="94" t="str">
        <f t="shared" si="0"/>
        <v>C</v>
      </c>
    </row>
    <row r="57" spans="1:7" x14ac:dyDescent="0.2">
      <c r="A57" s="93" t="str">
        <f>'Orçamento Sintético'!C48</f>
        <v>SINAPI</v>
      </c>
      <c r="B57" s="89">
        <f>'Orçamento Sintético'!M79</f>
        <v>2976</v>
      </c>
      <c r="C57" s="90">
        <f>'Orçamento Sintético'!N79</f>
        <v>5.9176968276223544E-3</v>
      </c>
      <c r="D57" s="90" t="str">
        <f>'Orçamento Sintético'!A79</f>
        <v>12.16</v>
      </c>
      <c r="E57" s="91" t="str">
        <f>'Orçamento Sintético'!D79</f>
        <v>ELETRODUTO EM AÇO ZINCADO DIÂMETRO 2"</v>
      </c>
      <c r="F57" s="92">
        <f t="shared" si="1"/>
        <v>0.92924243249910843</v>
      </c>
      <c r="G57" s="94" t="str">
        <f t="shared" si="0"/>
        <v>C</v>
      </c>
    </row>
    <row r="58" spans="1:7" x14ac:dyDescent="0.2">
      <c r="B58" s="89">
        <f>'Orçamento Sintético'!M132</f>
        <v>2531.6800000000003</v>
      </c>
      <c r="C58" s="90">
        <f>'Orçamento Sintético'!N132</f>
        <v>5.0341783281434693E-3</v>
      </c>
      <c r="D58" s="90" t="str">
        <f>'Orçamento Sintético'!A132</f>
        <v xml:space="preserve"> 22.5</v>
      </c>
      <c r="E58" s="91" t="str">
        <f>'Orçamento Sintético'!D132</f>
        <v>BARRA DE APOIO RETA, EM ACO INOX POLIDO, COMPRIMENTO 60CM, FIXADA NA PAREDE - FORNECIMENTO E INSTALAÇÃO. AF_01/2020</v>
      </c>
      <c r="F58" s="92">
        <f t="shared" si="1"/>
        <v>0.93427661082725189</v>
      </c>
      <c r="G58" s="94" t="str">
        <f t="shared" si="0"/>
        <v>C</v>
      </c>
    </row>
    <row r="59" spans="1:7" x14ac:dyDescent="0.2">
      <c r="B59" s="89">
        <f>'Orçamento Sintético'!M106</f>
        <v>2378.3760000000002</v>
      </c>
      <c r="C59" s="90">
        <f>'Orçamento Sintético'!N106</f>
        <v>4.7293374025850626E-3</v>
      </c>
      <c r="D59" s="90" t="str">
        <f>'Orçamento Sintético'!A106</f>
        <v xml:space="preserve"> 18.3 </v>
      </c>
      <c r="E59" s="91" t="str">
        <f>'Orçamento Sintético'!D106</f>
        <v>JANELA DE ALUMÍNIO TIPO MAXIM-AR, BATENTE/ REQUADRO 3 A 14 CM, VIDRO INCLUSO, FIXAÇÃO COM PARAFUSO, SEM GUARNIÇÃO/ ALIZAR, DIMENSÕES 60X80 (A X L) CM, SEM ACABAMENTO, VEDAÇÃO COM SILICONE, EXCLUSIVE CONTRAMARCO - FORNECIMENTO E INSTALAÇÃO. AF_11/2024</v>
      </c>
      <c r="F59" s="92">
        <f t="shared" si="1"/>
        <v>0.93900594822983696</v>
      </c>
      <c r="G59" s="94" t="str">
        <f t="shared" si="0"/>
        <v>C</v>
      </c>
    </row>
    <row r="60" spans="1:7" x14ac:dyDescent="0.2">
      <c r="A60" s="93" t="str">
        <f>'Orçamento Sintético'!C51</f>
        <v>SINAPI</v>
      </c>
      <c r="B60" s="89">
        <f>'Orçamento Sintético'!M109</f>
        <v>2376.7190000000001</v>
      </c>
      <c r="C60" s="90">
        <f>'Orçamento Sintético'!N109</f>
        <v>4.7260425021672632E-3</v>
      </c>
      <c r="D60" s="90" t="str">
        <f>'Orçamento Sintético'!A109</f>
        <v xml:space="preserve"> 18.6 </v>
      </c>
      <c r="E60" s="91" t="str">
        <f>'Orçamento Sintético'!D109</f>
        <v>GUARNICAO / MOLDURA / ARREMATE DE ACABAMENTO PARA ESQUADRIA, EM ALUMINIO PERFIL 25, ACABAMENTO ANODIZADO BRANCO OU BRILHANTE, PARA 1 FACE</v>
      </c>
      <c r="F60" s="92">
        <f t="shared" si="1"/>
        <v>0.9437319907320042</v>
      </c>
      <c r="G60" s="94" t="str">
        <f t="shared" si="0"/>
        <v>C</v>
      </c>
    </row>
    <row r="61" spans="1:7" x14ac:dyDescent="0.2">
      <c r="A61" s="93" t="str">
        <f>'Orçamento Sintético'!C52</f>
        <v>AGETOP CIVIL</v>
      </c>
      <c r="B61" s="89">
        <f>'Orçamento Sintético'!M83</f>
        <v>1660.0000000000002</v>
      </c>
      <c r="C61" s="90">
        <f>'Orçamento Sintético'!N83</f>
        <v>3.300865837988276E-3</v>
      </c>
      <c r="D61" s="90" t="str">
        <f>'Orçamento Sintético'!A83</f>
        <v>12.20</v>
      </c>
      <c r="E61" s="91" t="str">
        <f>'Orçamento Sintético'!D83</f>
        <v>Cabo de cobre PP Cordplast 3 x 2,5 mm2, 450/750v - fornecimento</v>
      </c>
      <c r="F61" s="92">
        <f t="shared" si="1"/>
        <v>0.94703285656999248</v>
      </c>
      <c r="G61" s="94" t="str">
        <f t="shared" si="0"/>
        <v>C</v>
      </c>
    </row>
    <row r="62" spans="1:7" x14ac:dyDescent="0.2">
      <c r="A62" s="93" t="str">
        <f>'Orçamento Sintético'!C53</f>
        <v>SINAPI</v>
      </c>
      <c r="B62" s="89">
        <f>'Orçamento Sintético'!M59</f>
        <v>1651.1399999999999</v>
      </c>
      <c r="C62" s="90">
        <f>'Orçamento Sintético'!N59</f>
        <v>3.2832479636963618E-3</v>
      </c>
      <c r="D62" s="90" t="str">
        <f>'Orçamento Sintético'!A59</f>
        <v xml:space="preserve"> 10.9 </v>
      </c>
      <c r="E62" s="91" t="str">
        <f>'Orçamento Sintético'!D59</f>
        <v>VASO SANITARIO SIFONADO CONVENCIONAL PARA PCD SEM FURO FRONTAL COM LOUÇA BRANCA SEM ASSENTO, INCLUSO CONJUNTO DE LIGAÇÃO PARA BACIA SANITÁRIA AJUSTÁVEL - FORNECIMENTO E INSTALAÇÃO. AF_01/2020</v>
      </c>
      <c r="F62" s="92">
        <f t="shared" si="1"/>
        <v>0.95031610453368887</v>
      </c>
      <c r="G62" s="94" t="str">
        <f t="shared" si="0"/>
        <v>C</v>
      </c>
    </row>
    <row r="63" spans="1:7" x14ac:dyDescent="0.2">
      <c r="A63" s="93" t="str">
        <f>'Orçamento Sintético'!C54</f>
        <v>SBC</v>
      </c>
      <c r="B63" s="89">
        <f>'Orçamento Sintético'!M22</f>
        <v>1610.8400000000001</v>
      </c>
      <c r="C63" s="90">
        <f>'Orçamento Sintético'!N22</f>
        <v>3.2031124858223096E-3</v>
      </c>
      <c r="D63" s="90" t="str">
        <f>'Orçamento Sintético'!A22</f>
        <v>1.3.2</v>
      </c>
      <c r="E63" s="91" t="str">
        <f>'Orçamento Sintético'!D22</f>
        <v>SERVENTE COM ENCARGOS COMPLEMENTARES (RETIRADA DE CORRIMAO DE ESCADA, BARRAS DE ACESSIBILIDADE etc)</v>
      </c>
      <c r="F63" s="92">
        <f t="shared" si="1"/>
        <v>0.95351921701951114</v>
      </c>
      <c r="G63" s="94" t="str">
        <f t="shared" si="0"/>
        <v>C</v>
      </c>
    </row>
    <row r="64" spans="1:7" x14ac:dyDescent="0.2">
      <c r="A64" s="93" t="str">
        <f>'Orçamento Sintético'!C55</f>
        <v>SINAPI</v>
      </c>
      <c r="B64" s="89">
        <f>'Orçamento Sintético'!M95</f>
        <v>1533.7920000000001</v>
      </c>
      <c r="C64" s="90">
        <f>'Orçamento Sintético'!N95</f>
        <v>3.0499045875781406E-3</v>
      </c>
      <c r="D64" s="90" t="str">
        <f>'Orçamento Sintético'!A95</f>
        <v xml:space="preserve"> 15.3</v>
      </c>
      <c r="E64" s="91" t="str">
        <f>'Orçamento Sintético'!D95</f>
        <v>TUBO EM COBRE FLEXÍVEL, DN 3/8", COM ISOLAMENTO, INSTALADO EM FORRO, PARA RAMAL DE ALIMENTAÇÃO DE AR CONDICIONADO, INCLUSO FIXADOR. AF_11/2021</v>
      </c>
      <c r="F64" s="92">
        <f t="shared" si="1"/>
        <v>0.95656912160708929</v>
      </c>
      <c r="G64" s="94" t="str">
        <f t="shared" si="0"/>
        <v>C</v>
      </c>
    </row>
    <row r="65" spans="1:7" x14ac:dyDescent="0.2">
      <c r="A65" s="93" t="str">
        <f>'Orçamento Sintético'!C56</f>
        <v>AGETOP CIVIL</v>
      </c>
      <c r="B65" s="89">
        <f>'Orçamento Sintético'!M105</f>
        <v>1382.7505000000001</v>
      </c>
      <c r="C65" s="90">
        <f>'Orçamento Sintético'!N105</f>
        <v>2.7495625830790404E-3</v>
      </c>
      <c r="D65" s="90" t="str">
        <f>'Orçamento Sintético'!A105</f>
        <v xml:space="preserve"> 18.2 </v>
      </c>
      <c r="E65" s="91" t="str">
        <f>'Orçamento Sintético'!D105</f>
        <v>TARJETA TIPO LIVRE/OCUPADO PARA PORTA DE BANHEIRO. AF_12/2019</v>
      </c>
      <c r="F65" s="92">
        <f t="shared" si="1"/>
        <v>0.9593186841901683</v>
      </c>
      <c r="G65" s="94" t="str">
        <f t="shared" si="0"/>
        <v>C</v>
      </c>
    </row>
    <row r="66" spans="1:7" x14ac:dyDescent="0.2">
      <c r="A66" s="93" t="str">
        <f>'Orçamento Sintético'!C57</f>
        <v>SINAPI</v>
      </c>
      <c r="B66" s="89">
        <f>'Orçamento Sintético'!M52</f>
        <v>1375.6599999999999</v>
      </c>
      <c r="C66" s="90">
        <f>'Orçamento Sintético'!N52</f>
        <v>2.7354633124620185E-3</v>
      </c>
      <c r="D66" s="90" t="str">
        <f>'Orçamento Sintético'!A52</f>
        <v xml:space="preserve"> 10.2 </v>
      </c>
      <c r="E66" s="91" t="str">
        <f>'Orçamento Sintético'!D52</f>
        <v>CURVA 90 GRAUS LONGA DIAM. 100 MM (ESGOTO)</v>
      </c>
      <c r="F66" s="92">
        <f t="shared" si="1"/>
        <v>0.9620541475026303</v>
      </c>
      <c r="G66" s="94" t="str">
        <f t="shared" si="0"/>
        <v>C</v>
      </c>
    </row>
    <row r="67" spans="1:7" x14ac:dyDescent="0.2">
      <c r="A67" s="93" t="str">
        <f>'Orçamento Sintético'!C58</f>
        <v>SINAPI</v>
      </c>
      <c r="B67" s="89">
        <f>'Orçamento Sintético'!M85</f>
        <v>1296</v>
      </c>
      <c r="C67" s="90">
        <f>'Orçamento Sintético'!N85</f>
        <v>2.577061521706509E-3</v>
      </c>
      <c r="D67" s="90" t="str">
        <f>'Orçamento Sintético'!A85</f>
        <v>12.22</v>
      </c>
      <c r="E67" s="91" t="str">
        <f>'Orçamento Sintético'!D85</f>
        <v>REMOÇÃO DE CABOS ELÉTRICOS, COM SEÇÃO DE 10 MM², FORMA MANUAL, SEM REAPROVEITAMENTO. AF_09/2023</v>
      </c>
      <c r="F67" s="92">
        <f t="shared" si="1"/>
        <v>0.96463120902433686</v>
      </c>
      <c r="G67" s="94" t="str">
        <f t="shared" si="0"/>
        <v>C</v>
      </c>
    </row>
    <row r="68" spans="1:7" x14ac:dyDescent="0.2">
      <c r="A68" s="93" t="str">
        <f>'Orçamento Sintético'!C59</f>
        <v>SINAPI</v>
      </c>
      <c r="B68" s="89">
        <f>'Orçamento Sintético'!M67</f>
        <v>1266.3600000000001</v>
      </c>
      <c r="C68" s="90">
        <f>'Orçamento Sintético'!N67</f>
        <v>2.5181231702378513E-3</v>
      </c>
      <c r="D68" s="90" t="str">
        <f>'Orçamento Sintético'!A67</f>
        <v>12.4</v>
      </c>
      <c r="E68" s="91" t="str">
        <f>'Orçamento Sintético'!D67</f>
        <v>CAIXA PARA QUADRO DE COMANDO METÁLICA DE SOBREPOR 40X40X20 CM</v>
      </c>
      <c r="F68" s="92">
        <f t="shared" si="1"/>
        <v>0.96714933219457466</v>
      </c>
      <c r="G68" s="94" t="str">
        <f t="shared" si="0"/>
        <v>C</v>
      </c>
    </row>
    <row r="69" spans="1:7" x14ac:dyDescent="0.2">
      <c r="B69" s="89">
        <f>'Orçamento Sintético'!M78</f>
        <v>1249.5</v>
      </c>
      <c r="C69" s="90">
        <f>'Orçamento Sintético'!N78</f>
        <v>2.4845975087749096E-3</v>
      </c>
      <c r="D69" s="90" t="str">
        <f>'Orçamento Sintético'!A78</f>
        <v>12.15</v>
      </c>
      <c r="E69" s="91" t="str">
        <f>'Orçamento Sintético'!D78</f>
        <v>ABRACADEIRA GALVANIZADA PARA ELETRODUTO 2""</v>
      </c>
      <c r="F69" s="92">
        <f t="shared" si="1"/>
        <v>0.96963392970334961</v>
      </c>
      <c r="G69" s="94" t="str">
        <f t="shared" si="0"/>
        <v>C</v>
      </c>
    </row>
    <row r="70" spans="1:7" x14ac:dyDescent="0.2">
      <c r="B70" s="89">
        <f>'Orçamento Sintético'!M82</f>
        <v>1220</v>
      </c>
      <c r="C70" s="90">
        <f>'Orçamento Sintético'!N82</f>
        <v>2.4259375435817447E-3</v>
      </c>
      <c r="D70" s="90" t="str">
        <f>'Orçamento Sintético'!A82</f>
        <v>12.19</v>
      </c>
      <c r="E70" s="91" t="str">
        <f>'Orçamento Sintético'!D82</f>
        <v>Cabo de cobre PP Cordplast 3 x 4.0 mm2, 450/750v - fornecimento</v>
      </c>
      <c r="F70" s="92">
        <f t="shared" si="1"/>
        <v>0.97205986724693139</v>
      </c>
      <c r="G70" s="94" t="str">
        <f t="shared" si="0"/>
        <v>C</v>
      </c>
    </row>
    <row r="71" spans="1:7" x14ac:dyDescent="0.2">
      <c r="B71" s="89">
        <f>'Orçamento Sintético'!M16</f>
        <v>1209.9359999999999</v>
      </c>
      <c r="C71" s="90">
        <f>'Orçamento Sintético'!N16</f>
        <v>2.4059255473205914E-3</v>
      </c>
      <c r="D71" s="90" t="str">
        <f>'Orçamento Sintético'!A16</f>
        <v>1.2.4</v>
      </c>
      <c r="E71" s="91" t="str">
        <f>'Orçamento Sintético'!D16</f>
        <v>ANDAIME METALICO TORRE (ALUGUEL/MES)</v>
      </c>
      <c r="F71" s="92">
        <f t="shared" si="1"/>
        <v>0.97446579279425194</v>
      </c>
      <c r="G71" s="94" t="str">
        <f t="shared" si="0"/>
        <v>C</v>
      </c>
    </row>
    <row r="72" spans="1:7" x14ac:dyDescent="0.2">
      <c r="B72" s="89">
        <f>'Orçamento Sintético'!M9</f>
        <v>1175.9100000000001</v>
      </c>
      <c r="C72" s="90">
        <f>'Orçamento Sintético'!N9</f>
        <v>2.3382657515354176E-3</v>
      </c>
      <c r="D72" s="90" t="str">
        <f>'Orçamento Sintético'!A9</f>
        <v>1.1.1</v>
      </c>
      <c r="E72" s="91" t="str">
        <f>'Orçamento Sintético'!D9</f>
        <v>PLACA DE OBRA PLOTADA EM CHAPA METÁLICA 26 , AFIXADA EM CAVALETES DE MADEIRA DE LEI (VIGOTAS 6X12CM) - PADRÃO GOINFRA</v>
      </c>
      <c r="F72" s="92">
        <f t="shared" si="1"/>
        <v>0.97680405854578733</v>
      </c>
      <c r="G72" s="94" t="str">
        <f t="shared" si="0"/>
        <v>C</v>
      </c>
    </row>
    <row r="73" spans="1:7" x14ac:dyDescent="0.2">
      <c r="A73" s="93" t="str">
        <f>'Orçamento Sintético'!C64</f>
        <v>SINAPI</v>
      </c>
      <c r="B73" s="89">
        <f>'Orçamento Sintético'!M69</f>
        <v>1088</v>
      </c>
      <c r="C73" s="90">
        <f>'Orçamento Sintético'!N69</f>
        <v>2.1634590552597854E-3</v>
      </c>
      <c r="D73" s="90" t="str">
        <f>'Orçamento Sintético'!A69</f>
        <v>12.6</v>
      </c>
      <c r="E73" s="91" t="str">
        <f>'Orçamento Sintético'!D69</f>
        <v>Eletroduto metalico flexivel revestido externamente com pvc preto, diametro externo de 25 mm (3/4"), tipo sealtubo</v>
      </c>
      <c r="F73" s="92">
        <f t="shared" si="1"/>
        <v>0.97896751760104717</v>
      </c>
      <c r="G73" s="94" t="str">
        <f t="shared" si="0"/>
        <v>C</v>
      </c>
    </row>
    <row r="74" spans="1:7" x14ac:dyDescent="0.2">
      <c r="A74" s="93" t="str">
        <f>'Orçamento Sintético'!C65</f>
        <v>SBC</v>
      </c>
      <c r="B74" s="89">
        <f>'Orçamento Sintético'!M74</f>
        <v>962.28</v>
      </c>
      <c r="C74" s="90">
        <f>'Orçamento Sintético'!N74</f>
        <v>1.913468179867083E-3</v>
      </c>
      <c r="D74" s="90" t="str">
        <f>'Orçamento Sintético'!A74</f>
        <v>12.11</v>
      </c>
      <c r="E74" s="91" t="str">
        <f>'Orçamento Sintético'!D74</f>
        <v>DISJUNTOR MONOPOLAR 20A CURVA C WEG</v>
      </c>
      <c r="F74" s="92">
        <f t="shared" si="1"/>
        <v>0.98088098578091421</v>
      </c>
      <c r="G74" s="94" t="str">
        <f t="shared" si="0"/>
        <v>C</v>
      </c>
    </row>
    <row r="75" spans="1:7" x14ac:dyDescent="0.2">
      <c r="A75" s="93" t="str">
        <f>'Orçamento Sintético'!C66</f>
        <v>SINAPI</v>
      </c>
      <c r="B75" s="89">
        <f>'Orçamento Sintético'!M125</f>
        <v>942.8</v>
      </c>
      <c r="C75" s="90">
        <f>'Orçamento Sintético'!N125</f>
        <v>1.8747327181056301E-3</v>
      </c>
      <c r="D75" s="90" t="str">
        <f>'Orçamento Sintético'!A125</f>
        <v xml:space="preserve"> 21.2</v>
      </c>
      <c r="E75" s="91" t="str">
        <f>'Orçamento Sintético'!D125</f>
        <v>EXECUÇÃO DE PASSEIO (CALÇADA) OU PISO DE CONCRETO COM CONCRETO MOLDADO IN LOCO, FEITO EM OBRA, ACABAMENTO CONVENCIONAL, ESPESSURA 8 CM, ARMADO. AF_08/2022</v>
      </c>
      <c r="F75" s="92">
        <f t="shared" si="1"/>
        <v>0.98275571849901988</v>
      </c>
      <c r="G75" s="94" t="str">
        <f t="shared" si="0"/>
        <v>C</v>
      </c>
    </row>
    <row r="76" spans="1:7" x14ac:dyDescent="0.2">
      <c r="A76" s="93" t="str">
        <f>'Orçamento Sintético'!C67</f>
        <v>AGETOP CIVIL</v>
      </c>
      <c r="B76" s="89">
        <f>'Orçamento Sintético'!M17</f>
        <v>937.44</v>
      </c>
      <c r="C76" s="90">
        <f>'Orçamento Sintético'!N17</f>
        <v>1.8640745007010417E-3</v>
      </c>
      <c r="D76" s="90" t="str">
        <f>'Orçamento Sintético'!A17</f>
        <v>1.2.5</v>
      </c>
      <c r="E76" s="91" t="str">
        <f>'Orçamento Sintético'!D17</f>
        <v>ANDAIME METALICO FACHADEIRO (ALUGUEL/MES)</v>
      </c>
      <c r="F76" s="92">
        <f t="shared" si="1"/>
        <v>0.98461979299972091</v>
      </c>
      <c r="G76" s="94" t="str">
        <f t="shared" si="0"/>
        <v>C</v>
      </c>
    </row>
    <row r="77" spans="1:7" x14ac:dyDescent="0.2">
      <c r="A77" s="93" t="str">
        <f>'Orçamento Sintético'!C68</f>
        <v>Próprio</v>
      </c>
      <c r="B77" s="89">
        <f>'Orçamento Sintético'!M10</f>
        <v>814.41000000000008</v>
      </c>
      <c r="C77" s="90">
        <f>'Orçamento Sintético'!N10</f>
        <v>1.6194326187445975E-3</v>
      </c>
      <c r="D77" s="90" t="str">
        <f>'Orçamento Sintético'!A10</f>
        <v>1.1.2</v>
      </c>
      <c r="E77" s="91" t="str">
        <f>'Orçamento Sintético'!D10</f>
        <v>ANOTAÇÃO DE RESPONSABILIDADE TÉCNICA de EXECUÇÃO (Engenheiros Civil, Elétrico e Mecânico) - CREA-GO Ato Administrativo 08/2024</v>
      </c>
      <c r="F77" s="92">
        <f t="shared" si="1"/>
        <v>0.98623922561846555</v>
      </c>
      <c r="G77" s="94" t="str">
        <f t="shared" si="0"/>
        <v>C</v>
      </c>
    </row>
    <row r="78" spans="1:7" x14ac:dyDescent="0.2">
      <c r="A78" s="93" t="str">
        <f>'Orçamento Sintético'!C69</f>
        <v>ORSE</v>
      </c>
      <c r="B78" s="89">
        <f>'Orçamento Sintético'!M86</f>
        <v>654.6</v>
      </c>
      <c r="C78" s="90">
        <f>'Orçamento Sintético'!N86</f>
        <v>1.3016546852693525E-3</v>
      </c>
      <c r="D78" s="90" t="str">
        <f>'Orçamento Sintético'!A86</f>
        <v>12.23</v>
      </c>
      <c r="E78" s="91" t="str">
        <f>'Orçamento Sintético'!D86</f>
        <v>FIXAÇÃO DE ELETRODUTOS, DIÂMETROS MENORES OU IGUAIS A 40 MM, COM ABRAÇADEIRA METÁLICA RÍGIDA TIPO D COM PARAFUSO DE FIXAÇÃO 1 1/4", FIXADA DIRETAMENTE NA LAJE OU PAREDE. AF_09/2023</v>
      </c>
      <c r="F78" s="92">
        <f t="shared" si="1"/>
        <v>0.98754088030373488</v>
      </c>
      <c r="G78" s="94" t="str">
        <f t="shared" si="0"/>
        <v>C</v>
      </c>
    </row>
    <row r="79" spans="1:7" x14ac:dyDescent="0.2">
      <c r="A79" s="93" t="str">
        <f>'Orçamento Sintético'!C70</f>
        <v>AGETOP CIVIL</v>
      </c>
      <c r="B79" s="89">
        <f>'Orçamento Sintético'!M75</f>
        <v>625.02</v>
      </c>
      <c r="C79" s="90">
        <f>'Orçamento Sintético'!N75</f>
        <v>1.242835642204477E-3</v>
      </c>
      <c r="D79" s="90" t="str">
        <f>'Orçamento Sintético'!A75</f>
        <v>12.12</v>
      </c>
      <c r="E79" s="91" t="str">
        <f>'Orçamento Sintético'!D75</f>
        <v>Disjuntor tipo DIN/IEC, tripolar 63A</v>
      </c>
      <c r="F79" s="92">
        <f t="shared" si="1"/>
        <v>0.98878371594593939</v>
      </c>
      <c r="G79" s="94" t="str">
        <f t="shared" si="0"/>
        <v>C</v>
      </c>
    </row>
    <row r="80" spans="1:7" x14ac:dyDescent="0.2">
      <c r="A80" s="93" t="str">
        <f>'Orçamento Sintético'!C71</f>
        <v>IOPES</v>
      </c>
      <c r="B80" s="89">
        <f>'Orçamento Sintético'!M73</f>
        <v>566.76</v>
      </c>
      <c r="C80" s="90">
        <f>'Orçamento Sintético'!N73</f>
        <v>1.1269871821314669E-3</v>
      </c>
      <c r="D80" s="90" t="str">
        <f>'Orçamento Sintético'!A73</f>
        <v>12.10</v>
      </c>
      <c r="E80" s="91" t="str">
        <f>'Orçamento Sintético'!D73</f>
        <v>BARRAMENTO TRIFASICO PARA ATA 57 DISJUNTORES DIN STECK</v>
      </c>
      <c r="F80" s="92">
        <f t="shared" si="1"/>
        <v>0.98991070312807083</v>
      </c>
      <c r="G80" s="94" t="str">
        <f t="shared" ref="G80:G97" si="2">IF(F80&lt;=$C$10,$B$10,IF(F80&lt;=$C$11,$B$11,$B$12))</f>
        <v>C</v>
      </c>
    </row>
    <row r="81" spans="1:7" x14ac:dyDescent="0.2">
      <c r="A81" s="93" t="str">
        <f>'Orçamento Sintético'!C72</f>
        <v>Próprio</v>
      </c>
      <c r="B81" s="89">
        <f>'Orçamento Sintético'!M81</f>
        <v>547.54</v>
      </c>
      <c r="C81" s="90">
        <f>'Orçamento Sintético'!N81</f>
        <v>1.0887687234530723E-3</v>
      </c>
      <c r="D81" s="90" t="str">
        <f>'Orçamento Sintético'!A81</f>
        <v>12.18</v>
      </c>
      <c r="E81" s="91" t="str">
        <f>'Orçamento Sintético'!D81</f>
        <v>CAIXA DE PASSAGEM ELETRICA METALICA SOBREPOR 60X60cm</v>
      </c>
      <c r="F81" s="92">
        <f t="shared" si="1"/>
        <v>0.99099947185152393</v>
      </c>
      <c r="G81" s="94" t="str">
        <f t="shared" si="2"/>
        <v>C</v>
      </c>
    </row>
    <row r="82" spans="1:7" x14ac:dyDescent="0.2">
      <c r="A82" s="93" t="str">
        <f>'Orçamento Sintético'!C73</f>
        <v>SBC</v>
      </c>
      <c r="B82" s="89">
        <f>'Orçamento Sintético'!M80</f>
        <v>524</v>
      </c>
      <c r="C82" s="90">
        <f>'Orçamento Sintético'!N80</f>
        <v>1.0419600597023231E-3</v>
      </c>
      <c r="D82" s="90" t="str">
        <f>'Orçamento Sintético'!A80</f>
        <v>12.17</v>
      </c>
      <c r="E82" s="91" t="str">
        <f>'Orçamento Sintético'!D80</f>
        <v>LUVA EM AÇO GALVANIZADO DIÂMETRO 2"</v>
      </c>
      <c r="F82" s="92">
        <f t="shared" ref="F82:F97" si="3">F81+C82</f>
        <v>0.99204143191122629</v>
      </c>
      <c r="G82" s="94" t="str">
        <f t="shared" si="2"/>
        <v>C</v>
      </c>
    </row>
    <row r="83" spans="1:7" x14ac:dyDescent="0.2">
      <c r="A83" s="93" t="str">
        <f>'Orçamento Sintético'!C74</f>
        <v>SBC</v>
      </c>
      <c r="B83" s="89">
        <f>'Orçamento Sintético'!M118</f>
        <v>452.40000000000009</v>
      </c>
      <c r="C83" s="90">
        <f>'Orçamento Sintético'!N118</f>
        <v>8.995853645216242E-4</v>
      </c>
      <c r="D83" s="90" t="str">
        <f>'Orçamento Sintético'!A118</f>
        <v xml:space="preserve"> 20.5</v>
      </c>
      <c r="E83" s="91" t="str">
        <f>'Orçamento Sintético'!D118</f>
        <v>PREPARO DO PISO CIMENTADO PARA PINTURA - LIXAMENTO E LIMPEZA. AF_05/2021</v>
      </c>
      <c r="F83" s="92">
        <f t="shared" si="3"/>
        <v>0.99294101727574791</v>
      </c>
      <c r="G83" s="94" t="str">
        <f t="shared" si="2"/>
        <v>C</v>
      </c>
    </row>
    <row r="84" spans="1:7" x14ac:dyDescent="0.2">
      <c r="A84" s="93" t="str">
        <f>'Orçamento Sintético'!C75</f>
        <v>ORSE</v>
      </c>
      <c r="B84" s="89">
        <f>'Orçamento Sintético'!M70</f>
        <v>446</v>
      </c>
      <c r="C84" s="90">
        <f>'Orçamento Sintético'!N70</f>
        <v>8.8685913478480174E-4</v>
      </c>
      <c r="D84" s="90" t="str">
        <f>'Orçamento Sintético'!A70</f>
        <v>12.7</v>
      </c>
      <c r="E84" s="91" t="str">
        <f>'Orçamento Sintético'!D70</f>
        <v>BOX RETO DIAMETRO 3/4"</v>
      </c>
      <c r="F84" s="92">
        <f t="shared" si="3"/>
        <v>0.99382787641053272</v>
      </c>
      <c r="G84" s="94" t="str">
        <f t="shared" si="2"/>
        <v>C</v>
      </c>
    </row>
    <row r="85" spans="1:7" x14ac:dyDescent="0.2">
      <c r="A85" s="93" t="str">
        <f>'Orçamento Sintético'!C76</f>
        <v>SINAPI</v>
      </c>
      <c r="B85" s="89">
        <f>'Orçamento Sintético'!M129</f>
        <v>387</v>
      </c>
      <c r="C85" s="90">
        <f>'Orçamento Sintético'!N129</f>
        <v>7.6953920439847142E-4</v>
      </c>
      <c r="D85" s="90" t="str">
        <f>'Orçamento Sintético'!A129</f>
        <v xml:space="preserve"> 22.2 </v>
      </c>
      <c r="E85" s="91" t="str">
        <f>'Orçamento Sintético'!D129</f>
        <v>PLACA TATIL BRAILLE/RELEVO ACRILICO 25X8CM ATE 20 CARACTERES</v>
      </c>
      <c r="F85" s="92">
        <f t="shared" si="3"/>
        <v>0.9945974156149312</v>
      </c>
      <c r="G85" s="94" t="str">
        <f t="shared" si="2"/>
        <v>C</v>
      </c>
    </row>
    <row r="86" spans="1:7" x14ac:dyDescent="0.2">
      <c r="A86" s="93" t="str">
        <f>'Orçamento Sintético'!C77</f>
        <v>ORSE</v>
      </c>
      <c r="B86" s="89">
        <f>'Orçamento Sintético'!M77</f>
        <v>379.2</v>
      </c>
      <c r="C86" s="90">
        <f>'Orçamento Sintético'!N77</f>
        <v>7.5402911190671927E-4</v>
      </c>
      <c r="D86" s="90" t="str">
        <f>'Orçamento Sintético'!A77</f>
        <v>12.14</v>
      </c>
      <c r="E86" s="91" t="str">
        <f>'Orçamento Sintético'!D77</f>
        <v>Box reto em alumínio de 2"</v>
      </c>
      <c r="F86" s="92">
        <f t="shared" si="3"/>
        <v>0.9953514447268379</v>
      </c>
      <c r="G86" s="94" t="str">
        <f t="shared" si="2"/>
        <v>C</v>
      </c>
    </row>
    <row r="87" spans="1:7" x14ac:dyDescent="0.2">
      <c r="A87" s="93" t="str">
        <f>'Orçamento Sintético'!C78</f>
        <v>SBC</v>
      </c>
      <c r="B87" s="89">
        <f>'Orçamento Sintético'!M13</f>
        <v>376.9</v>
      </c>
      <c r="C87" s="90">
        <f>'Orçamento Sintético'!N13</f>
        <v>7.4945562309504876E-4</v>
      </c>
      <c r="D87" s="90" t="str">
        <f>'Orçamento Sintético'!A13</f>
        <v>1.2.1</v>
      </c>
      <c r="E87" s="91" t="str">
        <f>'Orçamento Sintético'!D13</f>
        <v>MOBILIZAÇÃO DO CANTEIRO DE OBRAS - INCLUSIVE CARGA E DESCARGA E A HORA IMPRODUTIVA DO CAMINHÃO - ( EXCLUSO O TRANSPORTE )</v>
      </c>
      <c r="F87" s="92">
        <f t="shared" si="3"/>
        <v>0.99610090034993293</v>
      </c>
      <c r="G87" s="94" t="str">
        <f t="shared" si="2"/>
        <v>C</v>
      </c>
    </row>
    <row r="88" spans="1:7" x14ac:dyDescent="0.2">
      <c r="A88" s="93" t="str">
        <f>'Orçamento Sintético'!C79</f>
        <v>AGETOP CIVIL</v>
      </c>
      <c r="B88" s="89">
        <f>'Orçamento Sintético'!M18</f>
        <v>376.9</v>
      </c>
      <c r="C88" s="90">
        <f>'Orçamento Sintético'!N18</f>
        <v>7.4945562309504876E-4</v>
      </c>
      <c r="D88" s="90" t="str">
        <f>'Orçamento Sintético'!A18</f>
        <v>1.2.6</v>
      </c>
      <c r="E88" s="91" t="str">
        <f>'Orçamento Sintético'!D18</f>
        <v>DESMOBILIZAÇÃO DO CANTEIRO DE OBRAS - INCLUSIVE CARGA E DESCARGA E A HORA IMPRODUTIVA DO CAMINHÃO - ( EXCLUSO O TRANSPORTE )</v>
      </c>
      <c r="F88" s="92">
        <f t="shared" si="3"/>
        <v>0.99685035597302796</v>
      </c>
      <c r="G88" s="94" t="str">
        <f t="shared" si="2"/>
        <v>C</v>
      </c>
    </row>
    <row r="89" spans="1:7" x14ac:dyDescent="0.2">
      <c r="A89" s="93" t="str">
        <f>'Orçamento Sintético'!C80</f>
        <v>AGETOP CIVIL</v>
      </c>
      <c r="B89" s="89">
        <f>'Orçamento Sintético'!M24</f>
        <v>361.7328</v>
      </c>
      <c r="C89" s="90">
        <f>'Orçamento Sintético'!N24</f>
        <v>7.1929604939749718E-4</v>
      </c>
      <c r="D89" s="90" t="str">
        <f>'Orçamento Sintético'!A24</f>
        <v>1.3.4</v>
      </c>
      <c r="E89" s="91" t="str">
        <f>'Orçamento Sintético'!D24</f>
        <v>DEMOLIÇÃO MANUAL DE PISO CERÂMICO SOBRE LASTRO DE CONCRETO COM TRANSPORTE ATÉ CAÇAMBA E CARGA</v>
      </c>
      <c r="F89" s="92">
        <f t="shared" si="3"/>
        <v>0.99756965202242542</v>
      </c>
      <c r="G89" s="94" t="str">
        <f t="shared" si="2"/>
        <v>C</v>
      </c>
    </row>
    <row r="90" spans="1:7" x14ac:dyDescent="0.2">
      <c r="A90" s="93" t="str">
        <f>'Orçamento Sintético'!C81</f>
        <v>SBC</v>
      </c>
      <c r="B90" s="89">
        <f>'Orçamento Sintético'!M11</f>
        <v>309.09000000000003</v>
      </c>
      <c r="C90" s="90">
        <f>'Orçamento Sintético'!N11</f>
        <v>6.1461724208662421E-4</v>
      </c>
      <c r="D90" s="90" t="str">
        <f>'Orçamento Sintético'!A11</f>
        <v>1.1.3</v>
      </c>
      <c r="E90" s="91" t="str">
        <f>'Orçamento Sintético'!D11</f>
        <v>ANOTAÇÃO DE RESPONSABILIDADE TÉCNICA de FISCALIZAÇÃO (Engenheiros Civil, Elétrico e Mecânico) - CREA-GO Ato Administrativo 08/2024</v>
      </c>
      <c r="F90" s="92">
        <f t="shared" si="3"/>
        <v>0.99818426926451209</v>
      </c>
      <c r="G90" s="94" t="str">
        <f t="shared" si="2"/>
        <v>C</v>
      </c>
    </row>
    <row r="91" spans="1:7" x14ac:dyDescent="0.2">
      <c r="A91" s="93" t="str">
        <f>'Orçamento Sintético'!C82</f>
        <v>ORSE</v>
      </c>
      <c r="B91" s="89">
        <f>'Orçamento Sintético'!M120</f>
        <v>275</v>
      </c>
      <c r="C91" s="90">
        <f>'Orçamento Sintético'!N120</f>
        <v>5.4683018400408182E-4</v>
      </c>
      <c r="D91" s="90" t="str">
        <f>'Orçamento Sintético'!A120</f>
        <v xml:space="preserve"> 20.7</v>
      </c>
      <c r="E91" s="91" t="str">
        <f>'Orçamento Sintético'!D120</f>
        <v>Aplicação de tinta automotiva - 2 demãos</v>
      </c>
      <c r="F91" s="92">
        <f t="shared" si="3"/>
        <v>0.99873109944851612</v>
      </c>
      <c r="G91" s="94" t="str">
        <f t="shared" si="2"/>
        <v>C</v>
      </c>
    </row>
    <row r="92" spans="1:7" x14ac:dyDescent="0.2">
      <c r="A92" s="93" t="str">
        <f>'Orçamento Sintético'!C83</f>
        <v>ORSE</v>
      </c>
      <c r="B92" s="89">
        <f>'Orçamento Sintético'!M23</f>
        <v>169.06799999999998</v>
      </c>
      <c r="C92" s="90">
        <f>'Orçamento Sintético'!N23</f>
        <v>3.3618722017891671E-4</v>
      </c>
      <c r="D92" s="90" t="str">
        <f>'Orçamento Sintético'!A23</f>
        <v>1.3.3</v>
      </c>
      <c r="E92" s="91" t="str">
        <f>'Orçamento Sintético'!D23</f>
        <v>REMOÇÃO DE PORTAS, DE FORMA MANUAL, SEM REAPROVEITAMENTO. AF_09/2023</v>
      </c>
      <c r="F92" s="92">
        <f t="shared" si="3"/>
        <v>0.99906728666869504</v>
      </c>
      <c r="G92" s="94" t="str">
        <f t="shared" si="2"/>
        <v>C</v>
      </c>
    </row>
    <row r="93" spans="1:7" x14ac:dyDescent="0.2">
      <c r="A93" s="93" t="str">
        <f>'Orçamento Sintético'!C84</f>
        <v>SINAPI</v>
      </c>
      <c r="B93" s="89">
        <f>'Orçamento Sintético'!M124</f>
        <v>145.1</v>
      </c>
      <c r="C93" s="90">
        <f>'Orçamento Sintético'!N124</f>
        <v>2.885274898145173E-4</v>
      </c>
      <c r="D93" s="90" t="str">
        <f>'Orçamento Sintético'!A124</f>
        <v xml:space="preserve"> 21.1 </v>
      </c>
      <c r="E93" s="91" t="str">
        <f>'Orçamento Sintético'!D124</f>
        <v>PLANTIO DE GRAMA BATATAIS EM PLACAS. AF_07/2024</v>
      </c>
      <c r="F93" s="92">
        <f t="shared" si="3"/>
        <v>0.9993558141585096</v>
      </c>
      <c r="G93" s="94" t="str">
        <f t="shared" si="2"/>
        <v>C</v>
      </c>
    </row>
    <row r="94" spans="1:7" x14ac:dyDescent="0.2">
      <c r="A94" s="93" t="str">
        <f>'Orçamento Sintético'!C85</f>
        <v>SINAPI</v>
      </c>
      <c r="B94" s="89">
        <f>'Orçamento Sintético'!M121</f>
        <v>115.4</v>
      </c>
      <c r="C94" s="90">
        <f>'Orçamento Sintético'!N121</f>
        <v>2.2946982994207651E-4</v>
      </c>
      <c r="D94" s="90" t="str">
        <f>'Orçamento Sintético'!A121</f>
        <v xml:space="preserve"> 20.8</v>
      </c>
      <c r="E94" s="91" t="str">
        <f>'Orçamento Sintético'!D121</f>
        <v>PINTURA COM TINTA ALQUÍDICA DE FUNDO (TIPO ZARCÃO) APLICADA A ROLO OU PINCEL SOBRE PERFIL METÁLICO EXECUTADO EM FÁBRICA (POR DEMÃO). AF_01/2020</v>
      </c>
      <c r="F94" s="92">
        <f t="shared" si="3"/>
        <v>0.9995852839884517</v>
      </c>
      <c r="G94" s="94" t="str">
        <f t="shared" si="2"/>
        <v>C</v>
      </c>
    </row>
    <row r="95" spans="1:7" x14ac:dyDescent="0.2">
      <c r="A95" s="93" t="str">
        <f>'Orçamento Sintético'!C86</f>
        <v>SINAPI</v>
      </c>
      <c r="B95" s="89">
        <f>'Orçamento Sintético'!M65</f>
        <v>59.7</v>
      </c>
      <c r="C95" s="90">
        <f>'Orçamento Sintético'!N65</f>
        <v>1.1871186176379522E-4</v>
      </c>
      <c r="D95" s="90" t="str">
        <f>'Orçamento Sintético'!A65</f>
        <v>12.2</v>
      </c>
      <c r="E95" s="91" t="str">
        <f>'Orçamento Sintético'!D65</f>
        <v>TERMINAL COMPRESSAO PARA CABO 10mm2</v>
      </c>
      <c r="F95" s="92">
        <f t="shared" si="3"/>
        <v>0.99970399585021552</v>
      </c>
      <c r="G95" s="94" t="str">
        <f t="shared" si="2"/>
        <v>C</v>
      </c>
    </row>
    <row r="96" spans="1:7" x14ac:dyDescent="0.2">
      <c r="B96" s="89">
        <f>'Orçamento Sintético'!M72</f>
        <v>53.7</v>
      </c>
      <c r="C96" s="90">
        <f>'Orçamento Sintético'!N72</f>
        <v>1.0678102138552434E-4</v>
      </c>
      <c r="D96" s="90" t="str">
        <f>'Orçamento Sintético'!A72</f>
        <v>12.9</v>
      </c>
      <c r="E96" s="91" t="str">
        <f>'Orçamento Sintético'!D72</f>
        <v>TERMINAL DE INSERÇÃO TIPO PINO PARA CABO DE 10MM²</v>
      </c>
      <c r="F96" s="92">
        <f t="shared" si="3"/>
        <v>0.99981077687160103</v>
      </c>
      <c r="G96" s="94" t="str">
        <f t="shared" si="2"/>
        <v>C</v>
      </c>
    </row>
    <row r="97" spans="1:7" x14ac:dyDescent="0.2">
      <c r="B97" s="89">
        <f>'Orçamento Sintético'!M21</f>
        <v>47.28</v>
      </c>
      <c r="C97" s="90">
        <f>'Orçamento Sintético'!N21</f>
        <v>9.4015022180774497E-5</v>
      </c>
      <c r="D97" s="90" t="str">
        <f>'Orçamento Sintético'!A21</f>
        <v>1.3.1</v>
      </c>
      <c r="E97" s="91" t="str">
        <f>'Orçamento Sintético'!D21</f>
        <v>REMOÇÃO MANUAL DE BACIA SANITÁRIA COM TRANSPORTE ATÉ CAÇAMBA E CARGA</v>
      </c>
      <c r="F97" s="92">
        <f t="shared" si="3"/>
        <v>0.99990479189378179</v>
      </c>
      <c r="G97" s="94" t="str">
        <f t="shared" si="2"/>
        <v>C</v>
      </c>
    </row>
    <row r="98" spans="1:7" x14ac:dyDescent="0.2">
      <c r="B98" s="89">
        <f>'Orçamento Sintético'!M68</f>
        <v>25</v>
      </c>
      <c r="C98" s="90">
        <f>'Orçamento Sintético'!N68</f>
        <v>4.971183490946198E-5</v>
      </c>
      <c r="D98" s="90" t="str">
        <f>'Orçamento Sintético'!A68</f>
        <v>12.5</v>
      </c>
      <c r="E98" s="91" t="str">
        <f>'Orçamento Sintético'!D68</f>
        <v>VEDAÇÃO COM PU 40 ENTRE O PISO E ELETRODUTO</v>
      </c>
      <c r="F98" s="92">
        <f t="shared" ref="F98:F100" si="4">F97+C98</f>
        <v>0.99995450372869121</v>
      </c>
      <c r="G98" s="94" t="str">
        <f t="shared" ref="G98:G100" si="5">IF(F98&lt;=$C$10,$B$10,IF(F98&lt;=$C$11,$B$11,$B$12))</f>
        <v>C</v>
      </c>
    </row>
    <row r="99" spans="1:7" x14ac:dyDescent="0.2">
      <c r="B99" s="89">
        <f>'Orçamento Sintético'!M71</f>
        <v>22.21</v>
      </c>
      <c r="C99" s="90">
        <f>'Orçamento Sintético'!N71</f>
        <v>4.4163994133566026E-5</v>
      </c>
      <c r="D99" s="90" t="str">
        <f>'Orçamento Sintético'!A71</f>
        <v>12.8</v>
      </c>
      <c r="E99" s="91" t="str">
        <f>'Orçamento Sintético'!D71</f>
        <v>(composição representativa) Montagem mecânica de trilho metálico DIN 35mm</v>
      </c>
      <c r="F99" s="92">
        <f t="shared" si="4"/>
        <v>0.99999866772282475</v>
      </c>
      <c r="G99" s="94" t="str">
        <f t="shared" si="5"/>
        <v>C</v>
      </c>
    </row>
    <row r="100" spans="1:7" x14ac:dyDescent="0.2">
      <c r="B100" s="89">
        <f>'Orçamento Sintético'!M14</f>
        <v>0.67</v>
      </c>
      <c r="C100" s="90">
        <f>'Orçamento Sintético'!N14</f>
        <v>1.3322771755735811E-6</v>
      </c>
      <c r="D100" s="90" t="str">
        <f>'Orçamento Sintético'!A14</f>
        <v>1.2.2</v>
      </c>
      <c r="E100" s="91" t="str">
        <f>'Orçamento Sintético'!D14</f>
        <v>TRANSPORTE DE MATERIAIS/EQUIPAMENTOS/OUTROS ( INCLUSIVE OS DA MOBILIZAÇÃO E DESMOBILIZAÇÃO ) - CAMINHÃO CARROCERIA MADEIRA 15 T ( INCLUSO NO VALOR O RETORNO )</v>
      </c>
      <c r="F100" s="92">
        <f t="shared" si="4"/>
        <v>1.0000000000000002</v>
      </c>
      <c r="G100" s="94" t="str">
        <f t="shared" si="5"/>
        <v>C</v>
      </c>
    </row>
    <row r="101" spans="1:7" x14ac:dyDescent="0.2">
      <c r="B101" s="89"/>
      <c r="C101" s="90"/>
      <c r="D101" s="90"/>
      <c r="E101" s="91"/>
      <c r="F101" s="92"/>
      <c r="G101" s="94"/>
    </row>
    <row r="102" spans="1:7" s="95" customFormat="1" x14ac:dyDescent="0.2">
      <c r="E102" s="96"/>
      <c r="F102" s="97"/>
      <c r="G102" s="99"/>
    </row>
    <row r="103" spans="1:7" x14ac:dyDescent="0.2">
      <c r="E103" s="100"/>
      <c r="F103" s="89"/>
    </row>
    <row r="104" spans="1:7" s="101" customFormat="1" x14ac:dyDescent="0.2">
      <c r="A104" s="93"/>
      <c r="B104" s="93"/>
      <c r="C104" s="93"/>
      <c r="D104" s="93"/>
      <c r="E104" s="100"/>
      <c r="F104" s="89"/>
    </row>
    <row r="105" spans="1:7" s="101" customFormat="1" x14ac:dyDescent="0.2">
      <c r="A105" s="93"/>
      <c r="B105" s="93"/>
      <c r="C105" s="93"/>
      <c r="D105" s="93"/>
      <c r="E105" s="100"/>
      <c r="F105" s="89"/>
    </row>
    <row r="106" spans="1:7" s="101" customFormat="1" x14ac:dyDescent="0.2">
      <c r="A106" s="93"/>
      <c r="B106" s="119"/>
      <c r="C106" s="93"/>
      <c r="D106" s="93"/>
      <c r="E106" s="100"/>
      <c r="F106" s="89"/>
    </row>
    <row r="107" spans="1:7" s="101" customFormat="1" x14ac:dyDescent="0.2">
      <c r="A107" s="93"/>
      <c r="B107" s="93"/>
      <c r="C107" s="93"/>
      <c r="D107" s="93"/>
      <c r="E107" s="100"/>
      <c r="F107" s="89"/>
    </row>
    <row r="108" spans="1:7" s="101" customFormat="1" x14ac:dyDescent="0.2">
      <c r="A108" s="93"/>
      <c r="B108" s="93"/>
      <c r="C108" s="93"/>
      <c r="D108" s="93"/>
      <c r="E108" s="100"/>
      <c r="F108" s="89"/>
    </row>
    <row r="109" spans="1:7" s="101" customFormat="1" x14ac:dyDescent="0.2">
      <c r="A109" s="93"/>
      <c r="B109" s="93"/>
      <c r="C109" s="93"/>
      <c r="D109" s="93"/>
      <c r="E109" s="100"/>
      <c r="F109" s="89"/>
    </row>
    <row r="110" spans="1:7" s="101" customFormat="1" x14ac:dyDescent="0.2">
      <c r="A110" s="93"/>
      <c r="B110" s="93"/>
      <c r="C110" s="93"/>
      <c r="D110" s="93"/>
      <c r="E110" s="100"/>
      <c r="F110" s="89"/>
    </row>
    <row r="111" spans="1:7" s="101" customFormat="1" x14ac:dyDescent="0.2">
      <c r="A111" s="93"/>
      <c r="B111" s="93"/>
      <c r="C111" s="93"/>
      <c r="D111" s="93"/>
      <c r="E111" s="100"/>
      <c r="F111" s="89"/>
    </row>
    <row r="112" spans="1:7" s="101" customFormat="1" x14ac:dyDescent="0.2">
      <c r="A112" s="93"/>
      <c r="B112" s="93"/>
      <c r="C112" s="93"/>
      <c r="D112" s="93"/>
      <c r="E112" s="100"/>
      <c r="F112" s="89"/>
    </row>
    <row r="113" spans="1:6" s="101" customFormat="1" x14ac:dyDescent="0.2">
      <c r="A113" s="93"/>
      <c r="B113" s="93"/>
      <c r="C113" s="93"/>
      <c r="D113" s="93"/>
      <c r="E113" s="100"/>
      <c r="F113" s="89"/>
    </row>
    <row r="114" spans="1:6" s="101" customFormat="1" x14ac:dyDescent="0.2">
      <c r="A114" s="93"/>
      <c r="B114" s="93"/>
      <c r="C114" s="93"/>
      <c r="D114" s="93"/>
      <c r="E114" s="100"/>
      <c r="F114" s="89"/>
    </row>
    <row r="115" spans="1:6" s="101" customFormat="1" x14ac:dyDescent="0.2">
      <c r="A115" s="93"/>
      <c r="B115" s="93"/>
      <c r="C115" s="93"/>
      <c r="D115" s="93"/>
      <c r="E115" s="100"/>
      <c r="F115" s="89"/>
    </row>
    <row r="116" spans="1:6" s="101" customFormat="1" x14ac:dyDescent="0.2">
      <c r="A116" s="93"/>
      <c r="B116" s="93"/>
      <c r="C116" s="93"/>
      <c r="D116" s="93"/>
      <c r="E116" s="100"/>
      <c r="F116" s="89"/>
    </row>
    <row r="117" spans="1:6" s="101" customFormat="1" x14ac:dyDescent="0.2">
      <c r="A117" s="93"/>
      <c r="B117" s="93"/>
      <c r="C117" s="93"/>
      <c r="D117" s="93"/>
      <c r="E117" s="100"/>
      <c r="F117" s="89"/>
    </row>
    <row r="118" spans="1:6" s="101" customFormat="1" x14ac:dyDescent="0.2">
      <c r="A118" s="93"/>
      <c r="B118" s="93"/>
      <c r="C118" s="93"/>
      <c r="D118" s="93"/>
      <c r="E118" s="100"/>
      <c r="F118" s="89"/>
    </row>
    <row r="119" spans="1:6" s="101" customFormat="1" x14ac:dyDescent="0.2">
      <c r="A119" s="93"/>
      <c r="B119" s="93"/>
      <c r="C119" s="93"/>
      <c r="D119" s="93"/>
      <c r="E119" s="100"/>
      <c r="F119" s="89"/>
    </row>
    <row r="120" spans="1:6" s="101" customFormat="1" x14ac:dyDescent="0.2">
      <c r="A120" s="93"/>
      <c r="B120" s="93"/>
      <c r="C120" s="93"/>
      <c r="D120" s="93"/>
      <c r="E120" s="100"/>
      <c r="F120" s="89"/>
    </row>
    <row r="121" spans="1:6" s="101" customFormat="1" x14ac:dyDescent="0.2">
      <c r="A121" s="93"/>
      <c r="B121" s="93"/>
      <c r="C121" s="93"/>
      <c r="D121" s="93"/>
      <c r="E121" s="100"/>
      <c r="F121" s="89"/>
    </row>
    <row r="122" spans="1:6" s="101" customFormat="1" x14ac:dyDescent="0.2">
      <c r="A122" s="93"/>
      <c r="B122" s="93"/>
      <c r="C122" s="93"/>
      <c r="D122" s="93"/>
      <c r="E122" s="100"/>
      <c r="F122" s="89"/>
    </row>
    <row r="123" spans="1:6" s="101" customFormat="1" x14ac:dyDescent="0.2">
      <c r="A123" s="93"/>
      <c r="B123" s="93"/>
      <c r="C123" s="93"/>
      <c r="D123" s="93"/>
      <c r="E123" s="100"/>
      <c r="F123" s="89"/>
    </row>
    <row r="124" spans="1:6" s="101" customFormat="1" x14ac:dyDescent="0.2">
      <c r="A124" s="93"/>
      <c r="B124" s="93"/>
      <c r="C124" s="93"/>
      <c r="D124" s="93"/>
      <c r="E124" s="100"/>
      <c r="F124" s="89"/>
    </row>
    <row r="125" spans="1:6" s="101" customFormat="1" x14ac:dyDescent="0.2">
      <c r="A125" s="93"/>
      <c r="B125" s="93"/>
      <c r="C125" s="93"/>
      <c r="D125" s="93"/>
      <c r="E125" s="100"/>
      <c r="F125" s="89"/>
    </row>
    <row r="126" spans="1:6" s="101" customFormat="1" x14ac:dyDescent="0.2">
      <c r="A126" s="93"/>
      <c r="B126" s="93"/>
      <c r="C126" s="93"/>
      <c r="D126" s="93"/>
      <c r="E126" s="100"/>
      <c r="F126" s="89"/>
    </row>
    <row r="127" spans="1:6" s="101" customFormat="1" x14ac:dyDescent="0.2">
      <c r="A127" s="93"/>
      <c r="B127" s="93"/>
      <c r="C127" s="93"/>
      <c r="D127" s="93"/>
      <c r="E127" s="100"/>
      <c r="F127" s="89"/>
    </row>
    <row r="128" spans="1:6" s="101" customFormat="1" x14ac:dyDescent="0.2">
      <c r="A128" s="93"/>
      <c r="B128" s="93"/>
      <c r="C128" s="93"/>
      <c r="D128" s="93"/>
      <c r="E128" s="100"/>
      <c r="F128" s="89"/>
    </row>
    <row r="129" spans="1:6" s="101" customFormat="1" x14ac:dyDescent="0.2">
      <c r="A129" s="93"/>
      <c r="B129" s="93"/>
      <c r="C129" s="93"/>
      <c r="D129" s="93"/>
      <c r="E129" s="100"/>
      <c r="F129" s="89"/>
    </row>
    <row r="130" spans="1:6" s="101" customFormat="1" x14ac:dyDescent="0.2">
      <c r="A130" s="93"/>
      <c r="B130" s="93"/>
      <c r="C130" s="93"/>
      <c r="D130" s="93"/>
      <c r="E130" s="100"/>
      <c r="F130" s="89"/>
    </row>
    <row r="131" spans="1:6" s="101" customFormat="1" x14ac:dyDescent="0.2">
      <c r="A131" s="93"/>
      <c r="B131" s="93"/>
      <c r="C131" s="93"/>
      <c r="D131" s="93"/>
      <c r="E131" s="100"/>
      <c r="F131" s="89"/>
    </row>
    <row r="132" spans="1:6" s="101" customFormat="1" x14ac:dyDescent="0.2">
      <c r="A132" s="93"/>
      <c r="B132" s="93"/>
      <c r="C132" s="93"/>
      <c r="D132" s="93"/>
      <c r="E132" s="100"/>
      <c r="F132" s="89"/>
    </row>
    <row r="133" spans="1:6" s="101" customFormat="1" x14ac:dyDescent="0.2">
      <c r="A133" s="93"/>
      <c r="B133" s="93"/>
      <c r="C133" s="93"/>
      <c r="D133" s="93"/>
      <c r="E133" s="100"/>
      <c r="F133" s="89"/>
    </row>
    <row r="134" spans="1:6" s="101" customFormat="1" x14ac:dyDescent="0.2">
      <c r="A134" s="93"/>
      <c r="B134" s="93"/>
      <c r="C134" s="93"/>
      <c r="D134" s="93"/>
      <c r="E134" s="100"/>
      <c r="F134" s="89"/>
    </row>
    <row r="135" spans="1:6" s="101" customFormat="1" x14ac:dyDescent="0.2">
      <c r="A135" s="93"/>
      <c r="B135" s="93"/>
      <c r="C135" s="93"/>
      <c r="D135" s="93"/>
      <c r="E135" s="100"/>
      <c r="F135" s="89"/>
    </row>
    <row r="136" spans="1:6" s="101" customFormat="1" x14ac:dyDescent="0.2">
      <c r="A136" s="93"/>
      <c r="B136" s="93"/>
      <c r="C136" s="93"/>
      <c r="D136" s="93"/>
      <c r="E136" s="100"/>
      <c r="F136" s="89"/>
    </row>
    <row r="137" spans="1:6" s="101" customFormat="1" x14ac:dyDescent="0.2">
      <c r="A137" s="93"/>
      <c r="B137" s="93"/>
      <c r="C137" s="93"/>
      <c r="D137" s="93"/>
      <c r="E137" s="100"/>
      <c r="F137" s="89"/>
    </row>
    <row r="138" spans="1:6" s="101" customFormat="1" x14ac:dyDescent="0.2">
      <c r="A138" s="93"/>
      <c r="B138" s="93"/>
      <c r="C138" s="93"/>
      <c r="D138" s="93"/>
      <c r="E138" s="100"/>
      <c r="F138" s="89"/>
    </row>
    <row r="139" spans="1:6" s="101" customFormat="1" x14ac:dyDescent="0.2">
      <c r="A139" s="93"/>
      <c r="B139" s="93"/>
      <c r="C139" s="93"/>
      <c r="D139" s="93"/>
      <c r="E139" s="100"/>
      <c r="F139" s="89"/>
    </row>
    <row r="140" spans="1:6" s="101" customFormat="1" x14ac:dyDescent="0.2">
      <c r="A140" s="93"/>
      <c r="B140" s="93"/>
      <c r="C140" s="93"/>
      <c r="D140" s="93"/>
      <c r="E140" s="100"/>
      <c r="F140" s="89"/>
    </row>
    <row r="141" spans="1:6" s="101" customFormat="1" x14ac:dyDescent="0.2">
      <c r="A141" s="93"/>
      <c r="B141" s="93"/>
      <c r="C141" s="93"/>
      <c r="D141" s="93"/>
      <c r="E141" s="100"/>
      <c r="F141" s="89"/>
    </row>
    <row r="142" spans="1:6" s="101" customFormat="1" x14ac:dyDescent="0.2">
      <c r="A142" s="93"/>
      <c r="B142" s="93"/>
      <c r="C142" s="93"/>
      <c r="D142" s="93"/>
      <c r="E142" s="100"/>
      <c r="F142" s="89"/>
    </row>
    <row r="143" spans="1:6" s="101" customFormat="1" x14ac:dyDescent="0.2">
      <c r="A143" s="93"/>
      <c r="B143" s="93"/>
      <c r="C143" s="93"/>
      <c r="D143" s="93"/>
      <c r="E143" s="100"/>
      <c r="F143" s="89"/>
    </row>
    <row r="144" spans="1:6" s="101" customFormat="1" x14ac:dyDescent="0.2">
      <c r="A144" s="93"/>
      <c r="B144" s="93"/>
      <c r="C144" s="93"/>
      <c r="D144" s="93"/>
      <c r="E144" s="100"/>
      <c r="F144" s="89"/>
    </row>
    <row r="145" spans="1:6" s="101" customFormat="1" x14ac:dyDescent="0.2">
      <c r="A145" s="93"/>
      <c r="B145" s="93"/>
      <c r="C145" s="93"/>
      <c r="D145" s="93"/>
      <c r="E145" s="100"/>
      <c r="F145" s="89"/>
    </row>
    <row r="146" spans="1:6" s="101" customFormat="1" x14ac:dyDescent="0.2">
      <c r="A146" s="93"/>
      <c r="B146" s="93"/>
      <c r="C146" s="93"/>
      <c r="D146" s="93"/>
      <c r="E146" s="100"/>
      <c r="F146" s="89"/>
    </row>
    <row r="147" spans="1:6" s="101" customFormat="1" x14ac:dyDescent="0.2">
      <c r="A147" s="93"/>
      <c r="B147" s="93"/>
      <c r="C147" s="93"/>
      <c r="D147" s="93"/>
      <c r="E147" s="100"/>
      <c r="F147" s="89"/>
    </row>
    <row r="148" spans="1:6" s="101" customFormat="1" x14ac:dyDescent="0.2">
      <c r="A148" s="93"/>
      <c r="B148" s="93"/>
      <c r="C148" s="93"/>
      <c r="D148" s="93"/>
      <c r="E148" s="100"/>
      <c r="F148" s="89"/>
    </row>
    <row r="149" spans="1:6" s="101" customFormat="1" x14ac:dyDescent="0.2">
      <c r="A149" s="93"/>
      <c r="B149" s="93"/>
      <c r="C149" s="93"/>
      <c r="D149" s="93"/>
      <c r="E149" s="100"/>
      <c r="F149" s="89"/>
    </row>
    <row r="150" spans="1:6" s="101" customFormat="1" x14ac:dyDescent="0.2">
      <c r="A150" s="93"/>
      <c r="B150" s="93"/>
      <c r="C150" s="93"/>
      <c r="D150" s="93"/>
      <c r="E150" s="100"/>
      <c r="F150" s="89"/>
    </row>
    <row r="151" spans="1:6" s="101" customFormat="1" x14ac:dyDescent="0.2">
      <c r="A151" s="93"/>
      <c r="B151" s="93"/>
      <c r="C151" s="93"/>
      <c r="D151" s="93"/>
      <c r="E151" s="100"/>
      <c r="F151" s="89"/>
    </row>
    <row r="152" spans="1:6" s="101" customFormat="1" x14ac:dyDescent="0.2">
      <c r="A152" s="93"/>
      <c r="B152" s="93"/>
      <c r="C152" s="93"/>
      <c r="D152" s="93"/>
      <c r="E152" s="100"/>
      <c r="F152" s="89"/>
    </row>
    <row r="153" spans="1:6" s="101" customFormat="1" x14ac:dyDescent="0.2">
      <c r="A153" s="93"/>
      <c r="B153" s="93"/>
      <c r="C153" s="93"/>
      <c r="D153" s="93"/>
      <c r="E153" s="100"/>
      <c r="F153" s="89"/>
    </row>
    <row r="154" spans="1:6" s="101" customFormat="1" x14ac:dyDescent="0.2">
      <c r="A154" s="93"/>
      <c r="B154" s="93"/>
      <c r="C154" s="93"/>
      <c r="D154" s="93"/>
      <c r="E154" s="100"/>
      <c r="F154" s="89"/>
    </row>
    <row r="155" spans="1:6" s="101" customFormat="1" x14ac:dyDescent="0.2">
      <c r="A155" s="93"/>
      <c r="B155" s="93"/>
      <c r="C155" s="93"/>
      <c r="D155" s="93"/>
      <c r="E155" s="100"/>
      <c r="F155" s="89"/>
    </row>
    <row r="156" spans="1:6" s="101" customFormat="1" x14ac:dyDescent="0.2">
      <c r="A156" s="93"/>
      <c r="B156" s="93"/>
      <c r="C156" s="93"/>
      <c r="D156" s="93"/>
      <c r="E156" s="100"/>
      <c r="F156" s="89"/>
    </row>
    <row r="157" spans="1:6" s="101" customFormat="1" x14ac:dyDescent="0.2">
      <c r="A157" s="93"/>
      <c r="B157" s="93"/>
      <c r="C157" s="93"/>
      <c r="D157" s="93"/>
      <c r="E157" s="100"/>
      <c r="F157" s="89"/>
    </row>
    <row r="158" spans="1:6" s="101" customFormat="1" x14ac:dyDescent="0.2">
      <c r="A158" s="93"/>
      <c r="B158" s="93"/>
      <c r="C158" s="93"/>
      <c r="D158" s="93"/>
      <c r="E158" s="100"/>
      <c r="F158" s="89"/>
    </row>
    <row r="159" spans="1:6" s="101" customFormat="1" x14ac:dyDescent="0.2">
      <c r="A159" s="93"/>
      <c r="B159" s="93"/>
      <c r="C159" s="93"/>
      <c r="D159" s="93"/>
      <c r="E159" s="100"/>
      <c r="F159" s="89"/>
    </row>
    <row r="160" spans="1:6" s="101" customFormat="1" x14ac:dyDescent="0.2">
      <c r="A160" s="93"/>
      <c r="B160" s="93"/>
      <c r="C160" s="93"/>
      <c r="D160" s="93"/>
      <c r="E160" s="100"/>
      <c r="F160" s="89"/>
    </row>
    <row r="161" spans="1:6" s="101" customFormat="1" x14ac:dyDescent="0.2">
      <c r="A161" s="93"/>
      <c r="B161" s="93"/>
      <c r="C161" s="93"/>
      <c r="D161" s="93"/>
      <c r="E161" s="100"/>
      <c r="F161" s="89"/>
    </row>
    <row r="162" spans="1:6" s="101" customFormat="1" x14ac:dyDescent="0.2">
      <c r="A162" s="93"/>
      <c r="B162" s="93"/>
      <c r="C162" s="93"/>
      <c r="D162" s="93"/>
      <c r="E162" s="100"/>
      <c r="F162" s="89"/>
    </row>
    <row r="163" spans="1:6" s="101" customFormat="1" x14ac:dyDescent="0.2">
      <c r="A163" s="93"/>
      <c r="B163" s="93"/>
      <c r="C163" s="93"/>
      <c r="D163" s="93"/>
      <c r="E163" s="100"/>
      <c r="F163" s="89"/>
    </row>
    <row r="164" spans="1:6" s="101" customFormat="1" x14ac:dyDescent="0.2">
      <c r="A164" s="93"/>
      <c r="B164" s="93"/>
      <c r="C164" s="93"/>
      <c r="D164" s="93"/>
      <c r="E164" s="100"/>
      <c r="F164" s="89"/>
    </row>
    <row r="165" spans="1:6" s="101" customFormat="1" x14ac:dyDescent="0.2">
      <c r="A165" s="93"/>
      <c r="B165" s="93"/>
      <c r="C165" s="93"/>
      <c r="D165" s="93"/>
      <c r="E165" s="100"/>
      <c r="F165" s="89"/>
    </row>
    <row r="166" spans="1:6" s="101" customFormat="1" x14ac:dyDescent="0.2">
      <c r="A166" s="93"/>
      <c r="B166" s="93"/>
      <c r="C166" s="93"/>
      <c r="D166" s="93"/>
      <c r="E166" s="100"/>
      <c r="F166" s="89"/>
    </row>
    <row r="167" spans="1:6" s="101" customFormat="1" x14ac:dyDescent="0.2">
      <c r="A167" s="93"/>
      <c r="B167" s="93"/>
      <c r="C167" s="93"/>
      <c r="D167" s="93"/>
      <c r="E167" s="100"/>
      <c r="F167" s="89"/>
    </row>
    <row r="168" spans="1:6" s="101" customFormat="1" x14ac:dyDescent="0.2">
      <c r="A168" s="93"/>
      <c r="B168" s="93"/>
      <c r="C168" s="93"/>
      <c r="D168" s="93"/>
      <c r="E168" s="100"/>
      <c r="F168" s="89"/>
    </row>
    <row r="169" spans="1:6" s="101" customFormat="1" x14ac:dyDescent="0.2">
      <c r="A169" s="93"/>
      <c r="B169" s="93"/>
      <c r="C169" s="93"/>
      <c r="D169" s="93"/>
      <c r="E169" s="100"/>
      <c r="F169" s="89"/>
    </row>
    <row r="170" spans="1:6" s="101" customFormat="1" x14ac:dyDescent="0.2">
      <c r="A170" s="93"/>
      <c r="B170" s="93"/>
      <c r="C170" s="93"/>
      <c r="D170" s="93"/>
      <c r="E170" s="100"/>
      <c r="F170" s="89"/>
    </row>
    <row r="171" spans="1:6" s="101" customFormat="1" x14ac:dyDescent="0.2">
      <c r="A171" s="93"/>
      <c r="B171" s="93"/>
      <c r="C171" s="93"/>
      <c r="D171" s="93"/>
      <c r="E171" s="100"/>
      <c r="F171" s="89"/>
    </row>
    <row r="172" spans="1:6" s="101" customFormat="1" x14ac:dyDescent="0.2">
      <c r="A172" s="93"/>
      <c r="B172" s="93"/>
      <c r="C172" s="93"/>
      <c r="D172" s="93"/>
      <c r="E172" s="100"/>
      <c r="F172" s="89"/>
    </row>
    <row r="173" spans="1:6" s="101" customFormat="1" x14ac:dyDescent="0.2">
      <c r="A173" s="93"/>
      <c r="B173" s="93"/>
      <c r="C173" s="93"/>
      <c r="D173" s="93"/>
      <c r="E173" s="100"/>
      <c r="F173" s="89"/>
    </row>
    <row r="174" spans="1:6" s="101" customFormat="1" x14ac:dyDescent="0.2">
      <c r="A174" s="93"/>
      <c r="B174" s="93"/>
      <c r="C174" s="93"/>
      <c r="D174" s="93"/>
      <c r="E174" s="100"/>
      <c r="F174" s="89"/>
    </row>
    <row r="175" spans="1:6" s="101" customFormat="1" x14ac:dyDescent="0.2">
      <c r="A175" s="93"/>
      <c r="B175" s="93"/>
      <c r="C175" s="93"/>
      <c r="D175" s="93"/>
      <c r="E175" s="100"/>
      <c r="F175" s="89"/>
    </row>
    <row r="176" spans="1:6" s="101" customFormat="1" x14ac:dyDescent="0.2">
      <c r="A176" s="93"/>
      <c r="B176" s="93"/>
      <c r="C176" s="93"/>
      <c r="D176" s="93"/>
      <c r="E176" s="100"/>
      <c r="F176" s="89"/>
    </row>
    <row r="177" spans="1:6" s="101" customFormat="1" x14ac:dyDescent="0.2">
      <c r="A177" s="93"/>
      <c r="B177" s="93"/>
      <c r="C177" s="93"/>
      <c r="D177" s="93"/>
      <c r="E177" s="100"/>
      <c r="F177" s="89"/>
    </row>
    <row r="178" spans="1:6" s="101" customFormat="1" x14ac:dyDescent="0.2">
      <c r="A178" s="93"/>
      <c r="B178" s="93"/>
      <c r="C178" s="93"/>
      <c r="D178" s="93"/>
      <c r="E178" s="100"/>
      <c r="F178" s="89"/>
    </row>
    <row r="179" spans="1:6" s="101" customFormat="1" x14ac:dyDescent="0.2">
      <c r="A179" s="93"/>
      <c r="B179" s="93"/>
      <c r="C179" s="93"/>
      <c r="D179" s="93"/>
      <c r="E179" s="100"/>
      <c r="F179" s="89"/>
    </row>
    <row r="180" spans="1:6" s="101" customFormat="1" x14ac:dyDescent="0.2">
      <c r="A180" s="93"/>
      <c r="B180" s="93"/>
      <c r="C180" s="93"/>
      <c r="D180" s="93"/>
      <c r="E180" s="100"/>
      <c r="F180" s="89"/>
    </row>
    <row r="181" spans="1:6" s="101" customFormat="1" x14ac:dyDescent="0.2">
      <c r="A181" s="93"/>
      <c r="B181" s="93"/>
      <c r="C181" s="93"/>
      <c r="D181" s="93"/>
      <c r="E181" s="100"/>
      <c r="F181" s="89"/>
    </row>
    <row r="182" spans="1:6" s="101" customFormat="1" x14ac:dyDescent="0.2">
      <c r="A182" s="93"/>
      <c r="B182" s="93"/>
      <c r="C182" s="93"/>
      <c r="D182" s="93"/>
      <c r="E182" s="100"/>
      <c r="F182" s="89"/>
    </row>
    <row r="183" spans="1:6" s="101" customFormat="1" x14ac:dyDescent="0.2">
      <c r="A183" s="93"/>
      <c r="B183" s="93"/>
      <c r="C183" s="93"/>
      <c r="D183" s="93"/>
      <c r="E183" s="100"/>
      <c r="F183" s="89"/>
    </row>
    <row r="184" spans="1:6" s="101" customFormat="1" x14ac:dyDescent="0.2">
      <c r="A184" s="93"/>
      <c r="B184" s="93"/>
      <c r="C184" s="93"/>
      <c r="D184" s="93"/>
      <c r="E184" s="100"/>
      <c r="F184" s="89"/>
    </row>
    <row r="185" spans="1:6" s="101" customFormat="1" x14ac:dyDescent="0.2">
      <c r="A185" s="93"/>
      <c r="B185" s="93"/>
      <c r="C185" s="93"/>
      <c r="D185" s="93"/>
      <c r="E185" s="100"/>
      <c r="F185" s="89"/>
    </row>
    <row r="186" spans="1:6" s="101" customFormat="1" x14ac:dyDescent="0.2">
      <c r="A186" s="93"/>
      <c r="B186" s="93"/>
      <c r="C186" s="93"/>
      <c r="D186" s="93"/>
      <c r="E186" s="100"/>
      <c r="F186" s="89"/>
    </row>
    <row r="187" spans="1:6" s="101" customFormat="1" x14ac:dyDescent="0.2">
      <c r="A187" s="93"/>
      <c r="B187" s="93"/>
      <c r="C187" s="93"/>
      <c r="D187" s="93"/>
      <c r="E187" s="100"/>
      <c r="F187" s="89"/>
    </row>
    <row r="188" spans="1:6" s="101" customFormat="1" x14ac:dyDescent="0.2">
      <c r="A188" s="93"/>
      <c r="B188" s="93"/>
      <c r="C188" s="93"/>
      <c r="D188" s="93"/>
      <c r="E188" s="100"/>
      <c r="F188" s="89"/>
    </row>
    <row r="189" spans="1:6" s="101" customFormat="1" x14ac:dyDescent="0.2">
      <c r="A189" s="93"/>
      <c r="B189" s="93"/>
      <c r="C189" s="93"/>
      <c r="D189" s="93"/>
      <c r="E189" s="100"/>
      <c r="F189" s="89"/>
    </row>
    <row r="190" spans="1:6" s="101" customFormat="1" x14ac:dyDescent="0.2">
      <c r="A190" s="93"/>
      <c r="B190" s="93"/>
      <c r="C190" s="93"/>
      <c r="D190" s="93"/>
      <c r="E190" s="100"/>
      <c r="F190" s="89"/>
    </row>
    <row r="191" spans="1:6" s="101" customFormat="1" x14ac:dyDescent="0.2">
      <c r="A191" s="93"/>
      <c r="B191" s="93"/>
      <c r="C191" s="93"/>
      <c r="D191" s="93"/>
      <c r="E191" s="100"/>
      <c r="F191" s="89"/>
    </row>
    <row r="192" spans="1:6" s="101" customFormat="1" x14ac:dyDescent="0.2">
      <c r="A192" s="93"/>
      <c r="B192" s="93"/>
      <c r="C192" s="93"/>
      <c r="D192" s="93"/>
      <c r="E192" s="100"/>
      <c r="F192" s="89"/>
    </row>
    <row r="193" spans="1:6" s="101" customFormat="1" x14ac:dyDescent="0.2">
      <c r="A193" s="93"/>
      <c r="B193" s="93"/>
      <c r="C193" s="93"/>
      <c r="D193" s="93"/>
      <c r="E193" s="100"/>
      <c r="F193" s="89"/>
    </row>
    <row r="194" spans="1:6" s="101" customFormat="1" x14ac:dyDescent="0.2">
      <c r="A194" s="93"/>
      <c r="B194" s="93"/>
      <c r="C194" s="93"/>
      <c r="D194" s="93"/>
      <c r="E194" s="100"/>
      <c r="F194" s="89"/>
    </row>
    <row r="195" spans="1:6" s="101" customFormat="1" x14ac:dyDescent="0.2">
      <c r="A195" s="93"/>
      <c r="B195" s="93"/>
      <c r="C195" s="93"/>
      <c r="D195" s="93"/>
      <c r="E195" s="100"/>
      <c r="F195" s="89"/>
    </row>
    <row r="196" spans="1:6" s="101" customFormat="1" x14ac:dyDescent="0.2">
      <c r="A196" s="93"/>
      <c r="B196" s="93"/>
      <c r="C196" s="93"/>
      <c r="D196" s="93"/>
      <c r="E196" s="100"/>
      <c r="F196" s="89"/>
    </row>
    <row r="197" spans="1:6" s="101" customFormat="1" x14ac:dyDescent="0.2">
      <c r="A197" s="93"/>
      <c r="B197" s="93"/>
      <c r="C197" s="93"/>
      <c r="D197" s="93"/>
      <c r="E197" s="100"/>
      <c r="F197" s="89"/>
    </row>
    <row r="198" spans="1:6" s="101" customFormat="1" x14ac:dyDescent="0.2">
      <c r="A198" s="93"/>
      <c r="B198" s="93"/>
      <c r="C198" s="93"/>
      <c r="D198" s="93"/>
      <c r="E198" s="100"/>
      <c r="F198" s="89"/>
    </row>
    <row r="199" spans="1:6" s="101" customFormat="1" x14ac:dyDescent="0.2">
      <c r="A199" s="93"/>
      <c r="B199" s="93"/>
      <c r="C199" s="93"/>
      <c r="D199" s="93"/>
      <c r="E199" s="100"/>
      <c r="F199" s="89"/>
    </row>
    <row r="200" spans="1:6" s="101" customFormat="1" x14ac:dyDescent="0.2">
      <c r="A200" s="93"/>
      <c r="B200" s="93"/>
      <c r="C200" s="93"/>
      <c r="D200" s="93"/>
      <c r="E200" s="100"/>
      <c r="F200" s="89"/>
    </row>
    <row r="201" spans="1:6" s="101" customFormat="1" x14ac:dyDescent="0.2">
      <c r="A201" s="93"/>
      <c r="B201" s="93"/>
      <c r="C201" s="93"/>
      <c r="D201" s="93"/>
      <c r="E201" s="100"/>
      <c r="F201" s="89"/>
    </row>
    <row r="202" spans="1:6" s="101" customFormat="1" x14ac:dyDescent="0.2">
      <c r="A202" s="93"/>
      <c r="B202" s="93"/>
      <c r="C202" s="93"/>
      <c r="D202" s="93"/>
      <c r="E202" s="100"/>
      <c r="F202" s="89"/>
    </row>
    <row r="203" spans="1:6" s="101" customFormat="1" x14ac:dyDescent="0.2">
      <c r="A203" s="93"/>
      <c r="B203" s="93"/>
      <c r="C203" s="93"/>
      <c r="D203" s="93"/>
      <c r="E203" s="100"/>
      <c r="F203" s="89"/>
    </row>
    <row r="204" spans="1:6" s="101" customFormat="1" x14ac:dyDescent="0.2">
      <c r="A204" s="93"/>
      <c r="B204" s="93"/>
      <c r="C204" s="93"/>
      <c r="D204" s="93"/>
      <c r="E204" s="100"/>
      <c r="F204" s="89"/>
    </row>
    <row r="205" spans="1:6" s="101" customFormat="1" x14ac:dyDescent="0.2">
      <c r="A205" s="93"/>
      <c r="B205" s="93"/>
      <c r="C205" s="93"/>
      <c r="D205" s="93"/>
      <c r="E205" s="100"/>
      <c r="F205" s="89"/>
    </row>
    <row r="206" spans="1:6" s="101" customFormat="1" x14ac:dyDescent="0.2">
      <c r="A206" s="93"/>
      <c r="B206" s="93"/>
      <c r="C206" s="93"/>
      <c r="D206" s="93"/>
      <c r="E206" s="100"/>
      <c r="F206" s="89"/>
    </row>
    <row r="207" spans="1:6" s="101" customFormat="1" x14ac:dyDescent="0.2">
      <c r="A207" s="93"/>
      <c r="B207" s="93"/>
      <c r="C207" s="93"/>
      <c r="D207" s="93"/>
      <c r="E207" s="100"/>
      <c r="F207" s="89"/>
    </row>
    <row r="208" spans="1:6" s="101" customFormat="1" x14ac:dyDescent="0.2">
      <c r="A208" s="93"/>
      <c r="B208" s="93"/>
      <c r="C208" s="93"/>
      <c r="D208" s="93"/>
      <c r="E208" s="100"/>
      <c r="F208" s="89"/>
    </row>
    <row r="209" spans="1:6" s="101" customFormat="1" x14ac:dyDescent="0.2">
      <c r="A209" s="93"/>
      <c r="B209" s="93"/>
      <c r="C209" s="93"/>
      <c r="D209" s="93"/>
      <c r="E209" s="100"/>
      <c r="F209" s="89"/>
    </row>
    <row r="210" spans="1:6" s="101" customFormat="1" x14ac:dyDescent="0.2">
      <c r="A210" s="93"/>
      <c r="B210" s="93"/>
      <c r="C210" s="93"/>
      <c r="D210" s="93"/>
      <c r="E210" s="100"/>
      <c r="F210" s="89"/>
    </row>
    <row r="211" spans="1:6" s="101" customFormat="1" x14ac:dyDescent="0.2">
      <c r="A211" s="93"/>
      <c r="B211" s="93"/>
      <c r="C211" s="93"/>
      <c r="D211" s="93"/>
      <c r="E211" s="100"/>
      <c r="F211" s="89"/>
    </row>
    <row r="212" spans="1:6" s="101" customFormat="1" x14ac:dyDescent="0.2">
      <c r="A212" s="93"/>
      <c r="B212" s="93"/>
      <c r="C212" s="93"/>
      <c r="D212" s="93"/>
      <c r="E212" s="100"/>
      <c r="F212" s="89"/>
    </row>
    <row r="213" spans="1:6" s="101" customFormat="1" x14ac:dyDescent="0.2">
      <c r="A213" s="93"/>
      <c r="B213" s="93"/>
      <c r="C213" s="93"/>
      <c r="D213" s="93"/>
      <c r="E213" s="100"/>
      <c r="F213" s="89"/>
    </row>
    <row r="214" spans="1:6" s="101" customFormat="1" x14ac:dyDescent="0.2">
      <c r="A214" s="93"/>
      <c r="B214" s="93"/>
      <c r="C214" s="93"/>
      <c r="D214" s="93"/>
      <c r="E214" s="100"/>
      <c r="F214" s="89"/>
    </row>
    <row r="215" spans="1:6" s="101" customFormat="1" x14ac:dyDescent="0.2">
      <c r="A215" s="93"/>
      <c r="B215" s="93"/>
      <c r="C215" s="93"/>
      <c r="D215" s="93"/>
      <c r="E215" s="100"/>
      <c r="F215" s="89"/>
    </row>
    <row r="216" spans="1:6" s="101" customFormat="1" x14ac:dyDescent="0.2">
      <c r="A216" s="93"/>
      <c r="B216" s="93"/>
      <c r="C216" s="93"/>
      <c r="D216" s="93"/>
      <c r="E216" s="100"/>
      <c r="F216" s="89"/>
    </row>
    <row r="217" spans="1:6" s="101" customFormat="1" x14ac:dyDescent="0.2">
      <c r="A217" s="93"/>
      <c r="B217" s="93"/>
      <c r="C217" s="93"/>
      <c r="D217" s="93"/>
      <c r="E217" s="100"/>
      <c r="F217" s="89"/>
    </row>
    <row r="218" spans="1:6" s="101" customFormat="1" x14ac:dyDescent="0.2">
      <c r="A218" s="93"/>
      <c r="B218" s="93"/>
      <c r="C218" s="93"/>
      <c r="D218" s="93"/>
      <c r="E218" s="100"/>
      <c r="F218" s="89"/>
    </row>
    <row r="219" spans="1:6" s="101" customFormat="1" x14ac:dyDescent="0.2">
      <c r="A219" s="93"/>
      <c r="B219" s="93"/>
      <c r="C219" s="93"/>
      <c r="D219" s="93"/>
      <c r="E219" s="100"/>
      <c r="F219" s="89"/>
    </row>
    <row r="220" spans="1:6" s="101" customFormat="1" x14ac:dyDescent="0.2">
      <c r="A220" s="93"/>
      <c r="B220" s="93"/>
      <c r="C220" s="93"/>
      <c r="D220" s="93"/>
      <c r="E220" s="100"/>
      <c r="F220" s="89"/>
    </row>
    <row r="221" spans="1:6" s="101" customFormat="1" x14ac:dyDescent="0.2">
      <c r="A221" s="93"/>
      <c r="B221" s="93"/>
      <c r="C221" s="93"/>
      <c r="D221" s="93"/>
      <c r="E221" s="100"/>
      <c r="F221" s="89"/>
    </row>
    <row r="222" spans="1:6" s="101" customFormat="1" x14ac:dyDescent="0.2">
      <c r="A222" s="93"/>
      <c r="B222" s="93"/>
      <c r="C222" s="93"/>
      <c r="D222" s="93"/>
      <c r="E222" s="100"/>
      <c r="F222" s="89"/>
    </row>
    <row r="223" spans="1:6" s="101" customFormat="1" x14ac:dyDescent="0.2">
      <c r="A223" s="93"/>
      <c r="B223" s="93"/>
      <c r="C223" s="93"/>
      <c r="D223" s="93"/>
      <c r="E223" s="100"/>
      <c r="F223" s="89"/>
    </row>
    <row r="224" spans="1:6" s="101" customFormat="1" x14ac:dyDescent="0.2">
      <c r="A224" s="93"/>
      <c r="B224" s="93"/>
      <c r="C224" s="93"/>
      <c r="D224" s="93"/>
      <c r="E224" s="100"/>
      <c r="F224" s="89"/>
    </row>
    <row r="225" spans="1:6" s="101" customFormat="1" x14ac:dyDescent="0.2">
      <c r="A225" s="93"/>
      <c r="B225" s="93"/>
      <c r="C225" s="93"/>
      <c r="D225" s="93"/>
      <c r="E225" s="100"/>
      <c r="F225" s="89"/>
    </row>
    <row r="226" spans="1:6" s="101" customFormat="1" x14ac:dyDescent="0.2">
      <c r="A226" s="93"/>
      <c r="B226" s="93"/>
      <c r="C226" s="93"/>
      <c r="D226" s="93"/>
      <c r="E226" s="100"/>
      <c r="F226" s="89"/>
    </row>
    <row r="227" spans="1:6" s="101" customFormat="1" x14ac:dyDescent="0.2">
      <c r="A227" s="93"/>
      <c r="B227" s="93"/>
      <c r="C227" s="93"/>
      <c r="D227" s="93"/>
      <c r="E227" s="100"/>
      <c r="F227" s="89"/>
    </row>
    <row r="228" spans="1:6" s="101" customFormat="1" x14ac:dyDescent="0.2">
      <c r="A228" s="93"/>
      <c r="B228" s="93"/>
      <c r="C228" s="93"/>
      <c r="D228" s="93"/>
      <c r="E228" s="100"/>
      <c r="F228" s="89"/>
    </row>
    <row r="229" spans="1:6" s="101" customFormat="1" x14ac:dyDescent="0.2">
      <c r="A229" s="93"/>
      <c r="B229" s="93"/>
      <c r="C229" s="93"/>
      <c r="D229" s="93"/>
      <c r="E229" s="100"/>
      <c r="F229" s="89"/>
    </row>
    <row r="230" spans="1:6" s="101" customFormat="1" x14ac:dyDescent="0.2">
      <c r="A230" s="93"/>
      <c r="B230" s="93"/>
      <c r="C230" s="93"/>
      <c r="D230" s="93"/>
      <c r="E230" s="100"/>
      <c r="F230" s="89"/>
    </row>
    <row r="231" spans="1:6" s="101" customFormat="1" x14ac:dyDescent="0.2">
      <c r="A231" s="93"/>
      <c r="B231" s="93"/>
      <c r="C231" s="93"/>
      <c r="D231" s="93"/>
      <c r="E231" s="100"/>
      <c r="F231" s="89"/>
    </row>
    <row r="232" spans="1:6" s="101" customFormat="1" x14ac:dyDescent="0.2">
      <c r="A232" s="93"/>
      <c r="B232" s="93"/>
      <c r="C232" s="93"/>
      <c r="D232" s="93"/>
      <c r="E232" s="100"/>
      <c r="F232" s="89"/>
    </row>
    <row r="233" spans="1:6" s="101" customFormat="1" x14ac:dyDescent="0.2">
      <c r="A233" s="93"/>
      <c r="B233" s="93"/>
      <c r="C233" s="93"/>
      <c r="D233" s="93"/>
      <c r="E233" s="100"/>
      <c r="F233" s="89"/>
    </row>
    <row r="234" spans="1:6" s="101" customFormat="1" x14ac:dyDescent="0.2">
      <c r="A234" s="93"/>
      <c r="B234" s="93"/>
      <c r="C234" s="93"/>
      <c r="D234" s="93"/>
      <c r="E234" s="100"/>
      <c r="F234" s="89"/>
    </row>
    <row r="235" spans="1:6" s="101" customFormat="1" x14ac:dyDescent="0.2">
      <c r="A235" s="93"/>
      <c r="B235" s="93"/>
      <c r="C235" s="93"/>
      <c r="D235" s="93"/>
      <c r="E235" s="100"/>
      <c r="F235" s="89"/>
    </row>
    <row r="236" spans="1:6" s="101" customFormat="1" x14ac:dyDescent="0.2">
      <c r="A236" s="93"/>
      <c r="B236" s="93"/>
      <c r="C236" s="93"/>
      <c r="D236" s="93"/>
      <c r="E236" s="100"/>
      <c r="F236" s="89"/>
    </row>
    <row r="237" spans="1:6" s="101" customFormat="1" x14ac:dyDescent="0.2">
      <c r="A237" s="93"/>
      <c r="B237" s="93"/>
      <c r="C237" s="93"/>
      <c r="D237" s="93"/>
      <c r="E237" s="100"/>
      <c r="F237" s="89"/>
    </row>
    <row r="238" spans="1:6" s="101" customFormat="1" x14ac:dyDescent="0.2">
      <c r="A238" s="93"/>
      <c r="B238" s="93"/>
      <c r="C238" s="93"/>
      <c r="D238" s="93"/>
      <c r="E238" s="100"/>
      <c r="F238" s="89"/>
    </row>
    <row r="239" spans="1:6" s="101" customFormat="1" x14ac:dyDescent="0.2">
      <c r="A239" s="93"/>
      <c r="B239" s="93"/>
      <c r="C239" s="93"/>
      <c r="D239" s="93"/>
      <c r="E239" s="100"/>
      <c r="F239" s="89"/>
    </row>
    <row r="240" spans="1:6" s="101" customFormat="1" x14ac:dyDescent="0.2">
      <c r="A240" s="93"/>
      <c r="B240" s="93"/>
      <c r="C240" s="93"/>
      <c r="D240" s="93"/>
      <c r="E240" s="100"/>
      <c r="F240" s="89"/>
    </row>
    <row r="241" spans="1:6" s="101" customFormat="1" x14ac:dyDescent="0.2">
      <c r="A241" s="93"/>
      <c r="B241" s="93"/>
      <c r="C241" s="93"/>
      <c r="D241" s="93"/>
      <c r="E241" s="100"/>
      <c r="F241" s="89"/>
    </row>
    <row r="242" spans="1:6" s="101" customFormat="1" x14ac:dyDescent="0.2">
      <c r="A242" s="93"/>
      <c r="B242" s="93"/>
      <c r="C242" s="93"/>
      <c r="D242" s="93"/>
      <c r="E242" s="100"/>
      <c r="F242" s="89"/>
    </row>
    <row r="243" spans="1:6" s="101" customFormat="1" x14ac:dyDescent="0.2">
      <c r="A243" s="93"/>
      <c r="B243" s="93"/>
      <c r="C243" s="93"/>
      <c r="D243" s="93"/>
      <c r="E243" s="100"/>
      <c r="F243" s="89"/>
    </row>
    <row r="244" spans="1:6" s="101" customFormat="1" x14ac:dyDescent="0.2">
      <c r="A244" s="93"/>
      <c r="B244" s="93"/>
      <c r="C244" s="93"/>
      <c r="D244" s="93"/>
      <c r="E244" s="100"/>
      <c r="F244" s="89"/>
    </row>
    <row r="245" spans="1:6" s="101" customFormat="1" x14ac:dyDescent="0.2">
      <c r="A245" s="93"/>
      <c r="B245" s="93"/>
      <c r="C245" s="93"/>
      <c r="D245" s="93"/>
      <c r="E245" s="100"/>
      <c r="F245" s="89"/>
    </row>
    <row r="246" spans="1:6" s="101" customFormat="1" x14ac:dyDescent="0.2">
      <c r="A246" s="93"/>
      <c r="B246" s="93"/>
      <c r="C246" s="93"/>
      <c r="D246" s="93"/>
      <c r="E246" s="100"/>
      <c r="F246" s="89"/>
    </row>
    <row r="247" spans="1:6" s="101" customFormat="1" x14ac:dyDescent="0.2">
      <c r="A247" s="93"/>
      <c r="B247" s="93"/>
      <c r="C247" s="93"/>
      <c r="D247" s="93"/>
      <c r="E247" s="100"/>
      <c r="F247" s="89"/>
    </row>
    <row r="248" spans="1:6" s="101" customFormat="1" x14ac:dyDescent="0.2">
      <c r="A248" s="93"/>
      <c r="B248" s="93"/>
      <c r="C248" s="93"/>
      <c r="D248" s="93"/>
      <c r="E248" s="100"/>
      <c r="F248" s="89"/>
    </row>
    <row r="249" spans="1:6" s="101" customFormat="1" x14ac:dyDescent="0.2">
      <c r="A249" s="93"/>
      <c r="B249" s="93"/>
      <c r="C249" s="93"/>
      <c r="D249" s="93"/>
      <c r="E249" s="100"/>
      <c r="F249" s="89"/>
    </row>
    <row r="250" spans="1:6" s="101" customFormat="1" x14ac:dyDescent="0.2">
      <c r="A250" s="93"/>
      <c r="B250" s="93"/>
      <c r="C250" s="93"/>
      <c r="D250" s="93"/>
      <c r="E250" s="100"/>
      <c r="F250" s="89"/>
    </row>
    <row r="251" spans="1:6" s="101" customFormat="1" x14ac:dyDescent="0.2">
      <c r="A251" s="93"/>
      <c r="B251" s="93"/>
      <c r="C251" s="93"/>
      <c r="D251" s="93"/>
      <c r="E251" s="100"/>
      <c r="F251" s="89"/>
    </row>
    <row r="252" spans="1:6" s="101" customFormat="1" x14ac:dyDescent="0.2">
      <c r="A252" s="93"/>
      <c r="B252" s="93"/>
      <c r="C252" s="93"/>
      <c r="D252" s="93"/>
      <c r="E252" s="100"/>
      <c r="F252" s="89"/>
    </row>
    <row r="253" spans="1:6" s="101" customFormat="1" x14ac:dyDescent="0.2">
      <c r="A253" s="93"/>
      <c r="B253" s="93"/>
      <c r="C253" s="93"/>
      <c r="D253" s="93"/>
      <c r="E253" s="100"/>
      <c r="F253" s="89"/>
    </row>
    <row r="254" spans="1:6" s="101" customFormat="1" x14ac:dyDescent="0.2">
      <c r="A254" s="93"/>
      <c r="B254" s="93"/>
      <c r="C254" s="93"/>
      <c r="D254" s="93"/>
      <c r="E254" s="100"/>
      <c r="F254" s="89"/>
    </row>
    <row r="255" spans="1:6" s="101" customFormat="1" x14ac:dyDescent="0.2">
      <c r="A255" s="93"/>
      <c r="B255" s="93"/>
      <c r="C255" s="93"/>
      <c r="D255" s="93"/>
      <c r="E255" s="100"/>
      <c r="F255" s="89"/>
    </row>
    <row r="256" spans="1:6" s="101" customFormat="1" x14ac:dyDescent="0.2">
      <c r="A256" s="93"/>
      <c r="B256" s="93"/>
      <c r="C256" s="93"/>
      <c r="D256" s="93"/>
      <c r="E256" s="100"/>
      <c r="F256" s="89"/>
    </row>
    <row r="257" spans="1:6" s="101" customFormat="1" x14ac:dyDescent="0.2">
      <c r="A257" s="93"/>
      <c r="B257" s="93"/>
      <c r="C257" s="93"/>
      <c r="D257" s="93"/>
      <c r="E257" s="100"/>
      <c r="F257" s="89"/>
    </row>
    <row r="258" spans="1:6" s="101" customFormat="1" x14ac:dyDescent="0.2">
      <c r="A258" s="93"/>
      <c r="B258" s="93"/>
      <c r="C258" s="93"/>
      <c r="D258" s="93"/>
      <c r="E258" s="100"/>
      <c r="F258" s="89"/>
    </row>
    <row r="259" spans="1:6" s="101" customFormat="1" x14ac:dyDescent="0.2">
      <c r="A259" s="93"/>
      <c r="B259" s="93"/>
      <c r="C259" s="93"/>
      <c r="D259" s="93"/>
      <c r="E259" s="100"/>
      <c r="F259" s="89"/>
    </row>
    <row r="260" spans="1:6" s="101" customFormat="1" x14ac:dyDescent="0.2">
      <c r="A260" s="93"/>
      <c r="B260" s="93"/>
      <c r="C260" s="93"/>
      <c r="D260" s="93"/>
      <c r="E260" s="100"/>
      <c r="F260" s="89"/>
    </row>
    <row r="261" spans="1:6" s="101" customFormat="1" x14ac:dyDescent="0.2">
      <c r="A261" s="93"/>
      <c r="B261" s="93"/>
      <c r="C261" s="93"/>
      <c r="D261" s="93"/>
      <c r="E261" s="100"/>
      <c r="F261" s="89"/>
    </row>
    <row r="262" spans="1:6" s="101" customFormat="1" x14ac:dyDescent="0.2">
      <c r="A262" s="93"/>
      <c r="B262" s="93"/>
      <c r="C262" s="93"/>
      <c r="D262" s="93"/>
      <c r="E262" s="100"/>
      <c r="F262" s="89"/>
    </row>
    <row r="263" spans="1:6" s="101" customFormat="1" x14ac:dyDescent="0.2">
      <c r="A263" s="93"/>
      <c r="B263" s="93"/>
      <c r="C263" s="93"/>
      <c r="D263" s="93"/>
      <c r="E263" s="100"/>
      <c r="F263" s="89"/>
    </row>
    <row r="264" spans="1:6" s="101" customFormat="1" x14ac:dyDescent="0.2">
      <c r="A264" s="93"/>
      <c r="B264" s="93"/>
      <c r="C264" s="93"/>
      <c r="D264" s="93"/>
      <c r="E264" s="100"/>
      <c r="F264" s="89"/>
    </row>
    <row r="265" spans="1:6" s="101" customFormat="1" x14ac:dyDescent="0.2">
      <c r="A265" s="93"/>
      <c r="B265" s="93"/>
      <c r="C265" s="93"/>
      <c r="D265" s="93"/>
      <c r="E265" s="100"/>
      <c r="F265" s="89"/>
    </row>
    <row r="266" spans="1:6" s="101" customFormat="1" x14ac:dyDescent="0.2">
      <c r="A266" s="93"/>
      <c r="B266" s="93"/>
      <c r="C266" s="93"/>
      <c r="D266" s="93"/>
      <c r="E266" s="100"/>
      <c r="F266" s="89"/>
    </row>
    <row r="267" spans="1:6" s="101" customFormat="1" x14ac:dyDescent="0.2">
      <c r="A267" s="93"/>
      <c r="B267" s="93"/>
      <c r="C267" s="93"/>
      <c r="D267" s="93"/>
      <c r="E267" s="100"/>
      <c r="F267" s="89"/>
    </row>
    <row r="268" spans="1:6" s="101" customFormat="1" x14ac:dyDescent="0.2">
      <c r="A268" s="93"/>
      <c r="B268" s="93"/>
      <c r="C268" s="93"/>
      <c r="D268" s="93"/>
      <c r="E268" s="100"/>
      <c r="F268" s="89"/>
    </row>
    <row r="269" spans="1:6" s="101" customFormat="1" x14ac:dyDescent="0.2">
      <c r="A269" s="93"/>
      <c r="B269" s="93"/>
      <c r="C269" s="93"/>
      <c r="D269" s="93"/>
      <c r="E269" s="100"/>
      <c r="F269" s="89"/>
    </row>
    <row r="270" spans="1:6" s="101" customFormat="1" x14ac:dyDescent="0.2">
      <c r="A270" s="93"/>
      <c r="B270" s="93"/>
      <c r="C270" s="93"/>
      <c r="D270" s="93"/>
      <c r="E270" s="100"/>
      <c r="F270" s="89"/>
    </row>
    <row r="271" spans="1:6" s="101" customFormat="1" x14ac:dyDescent="0.2">
      <c r="A271" s="93"/>
      <c r="B271" s="93"/>
      <c r="C271" s="93"/>
      <c r="D271" s="93"/>
      <c r="E271" s="100"/>
      <c r="F271" s="89"/>
    </row>
    <row r="272" spans="1:6" s="101" customFormat="1" x14ac:dyDescent="0.2">
      <c r="A272" s="93"/>
      <c r="B272" s="93"/>
      <c r="C272" s="93"/>
      <c r="D272" s="93"/>
      <c r="E272" s="100"/>
      <c r="F272" s="89"/>
    </row>
    <row r="273" spans="1:6" s="101" customFormat="1" x14ac:dyDescent="0.2">
      <c r="A273" s="93"/>
      <c r="B273" s="93"/>
      <c r="C273" s="93"/>
      <c r="D273" s="93"/>
      <c r="E273" s="100"/>
      <c r="F273" s="89"/>
    </row>
    <row r="274" spans="1:6" s="101" customFormat="1" x14ac:dyDescent="0.2">
      <c r="A274" s="93"/>
      <c r="B274" s="93"/>
      <c r="C274" s="93"/>
      <c r="D274" s="93"/>
      <c r="E274" s="100"/>
      <c r="F274" s="89"/>
    </row>
    <row r="275" spans="1:6" s="101" customFormat="1" x14ac:dyDescent="0.2">
      <c r="A275" s="93"/>
      <c r="B275" s="93"/>
      <c r="C275" s="93"/>
      <c r="D275" s="93"/>
      <c r="E275" s="100"/>
      <c r="F275" s="89"/>
    </row>
    <row r="276" spans="1:6" s="101" customFormat="1" x14ac:dyDescent="0.2">
      <c r="A276" s="93"/>
      <c r="B276" s="93"/>
      <c r="C276" s="93"/>
      <c r="D276" s="93"/>
      <c r="E276" s="100"/>
      <c r="F276" s="89"/>
    </row>
    <row r="277" spans="1:6" s="101" customFormat="1" x14ac:dyDescent="0.2">
      <c r="A277" s="93"/>
      <c r="B277" s="93"/>
      <c r="C277" s="93"/>
      <c r="D277" s="93"/>
      <c r="E277" s="100"/>
      <c r="F277" s="89"/>
    </row>
    <row r="278" spans="1:6" s="101" customFormat="1" x14ac:dyDescent="0.2">
      <c r="A278" s="93"/>
      <c r="B278" s="93"/>
      <c r="C278" s="93"/>
      <c r="D278" s="93"/>
      <c r="E278" s="100"/>
      <c r="F278" s="89"/>
    </row>
    <row r="279" spans="1:6" s="101" customFormat="1" x14ac:dyDescent="0.2">
      <c r="A279" s="93"/>
      <c r="B279" s="93"/>
      <c r="C279" s="93"/>
      <c r="D279" s="93"/>
      <c r="E279" s="100"/>
      <c r="F279" s="89"/>
    </row>
    <row r="280" spans="1:6" s="101" customFormat="1" x14ac:dyDescent="0.2">
      <c r="A280" s="93"/>
      <c r="B280" s="93"/>
      <c r="C280" s="93"/>
      <c r="D280" s="93"/>
      <c r="E280" s="100"/>
      <c r="F280" s="89"/>
    </row>
    <row r="281" spans="1:6" s="101" customFormat="1" x14ac:dyDescent="0.2">
      <c r="A281" s="93"/>
      <c r="B281" s="93"/>
      <c r="C281" s="93"/>
      <c r="D281" s="93"/>
      <c r="E281" s="100"/>
      <c r="F281" s="89"/>
    </row>
    <row r="282" spans="1:6" s="101" customFormat="1" x14ac:dyDescent="0.2">
      <c r="A282" s="93"/>
      <c r="B282" s="93"/>
      <c r="C282" s="93"/>
      <c r="D282" s="93"/>
      <c r="E282" s="100"/>
      <c r="F282" s="89"/>
    </row>
    <row r="283" spans="1:6" s="101" customFormat="1" x14ac:dyDescent="0.2">
      <c r="A283" s="93"/>
      <c r="B283" s="93"/>
      <c r="C283" s="93"/>
      <c r="D283" s="93"/>
      <c r="E283" s="100"/>
      <c r="F283" s="89"/>
    </row>
    <row r="284" spans="1:6" s="101" customFormat="1" x14ac:dyDescent="0.2">
      <c r="A284" s="93"/>
      <c r="B284" s="93"/>
      <c r="C284" s="93"/>
      <c r="D284" s="93"/>
      <c r="E284" s="100"/>
      <c r="F284" s="89"/>
    </row>
    <row r="285" spans="1:6" s="101" customFormat="1" x14ac:dyDescent="0.2">
      <c r="A285" s="93"/>
      <c r="B285" s="93"/>
      <c r="C285" s="93"/>
      <c r="D285" s="93"/>
      <c r="E285" s="100"/>
      <c r="F285" s="89"/>
    </row>
    <row r="286" spans="1:6" s="101" customFormat="1" x14ac:dyDescent="0.2">
      <c r="A286" s="93"/>
      <c r="B286" s="93"/>
      <c r="C286" s="93"/>
      <c r="D286" s="93"/>
      <c r="E286" s="100"/>
      <c r="F286" s="89"/>
    </row>
    <row r="287" spans="1:6" s="101" customFormat="1" x14ac:dyDescent="0.2">
      <c r="A287" s="93"/>
      <c r="B287" s="93"/>
      <c r="C287" s="93"/>
      <c r="D287" s="93"/>
      <c r="E287" s="100"/>
      <c r="F287" s="89"/>
    </row>
    <row r="288" spans="1:6" s="101" customFormat="1" x14ac:dyDescent="0.2">
      <c r="A288" s="93"/>
      <c r="B288" s="93"/>
      <c r="C288" s="93"/>
      <c r="D288" s="93"/>
      <c r="E288" s="100"/>
      <c r="F288" s="89"/>
    </row>
    <row r="289" spans="1:6" s="101" customFormat="1" x14ac:dyDescent="0.2">
      <c r="A289" s="93"/>
      <c r="B289" s="93"/>
      <c r="C289" s="93"/>
      <c r="D289" s="93"/>
      <c r="E289" s="100"/>
      <c r="F289" s="89"/>
    </row>
    <row r="290" spans="1:6" s="101" customFormat="1" x14ac:dyDescent="0.2">
      <c r="A290" s="93"/>
      <c r="B290" s="93"/>
      <c r="C290" s="93"/>
      <c r="D290" s="93"/>
      <c r="E290" s="100"/>
      <c r="F290" s="89"/>
    </row>
    <row r="291" spans="1:6" s="101" customFormat="1" x14ac:dyDescent="0.2">
      <c r="A291" s="93"/>
      <c r="B291" s="93"/>
      <c r="C291" s="93"/>
      <c r="D291" s="93"/>
      <c r="E291" s="100"/>
      <c r="F291" s="89"/>
    </row>
    <row r="292" spans="1:6" s="101" customFormat="1" x14ac:dyDescent="0.2">
      <c r="A292" s="93"/>
      <c r="B292" s="93"/>
      <c r="C292" s="93"/>
      <c r="D292" s="93"/>
      <c r="E292" s="100"/>
      <c r="F292" s="89"/>
    </row>
    <row r="293" spans="1:6" s="101" customFormat="1" x14ac:dyDescent="0.2">
      <c r="A293" s="93"/>
      <c r="B293" s="93"/>
      <c r="C293" s="93"/>
      <c r="D293" s="93"/>
      <c r="E293" s="100"/>
      <c r="F293" s="89"/>
    </row>
    <row r="294" spans="1:6" s="101" customFormat="1" x14ac:dyDescent="0.2">
      <c r="A294" s="93"/>
      <c r="B294" s="93"/>
      <c r="C294" s="93"/>
      <c r="D294" s="93"/>
      <c r="E294" s="100"/>
      <c r="F294" s="89"/>
    </row>
    <row r="295" spans="1:6" s="101" customFormat="1" x14ac:dyDescent="0.2">
      <c r="A295" s="93"/>
      <c r="B295" s="93"/>
      <c r="C295" s="93"/>
      <c r="D295" s="93"/>
      <c r="E295" s="100"/>
      <c r="F295" s="89"/>
    </row>
    <row r="296" spans="1:6" s="101" customFormat="1" x14ac:dyDescent="0.2">
      <c r="A296" s="93"/>
      <c r="B296" s="93"/>
      <c r="C296" s="93"/>
      <c r="D296" s="93"/>
      <c r="E296" s="100"/>
      <c r="F296" s="89"/>
    </row>
    <row r="297" spans="1:6" s="101" customFormat="1" x14ac:dyDescent="0.2">
      <c r="A297" s="93"/>
      <c r="B297" s="93"/>
      <c r="C297" s="93"/>
      <c r="D297" s="93"/>
      <c r="E297" s="100"/>
      <c r="F297" s="89"/>
    </row>
    <row r="298" spans="1:6" s="101" customFormat="1" x14ac:dyDescent="0.2">
      <c r="A298" s="93"/>
      <c r="B298" s="93"/>
      <c r="C298" s="93"/>
      <c r="D298" s="93"/>
      <c r="E298" s="100"/>
      <c r="F298" s="89"/>
    </row>
    <row r="299" spans="1:6" s="101" customFormat="1" x14ac:dyDescent="0.2">
      <c r="A299" s="93"/>
      <c r="B299" s="93"/>
      <c r="C299" s="93"/>
      <c r="D299" s="93"/>
      <c r="E299" s="100"/>
      <c r="F299" s="89"/>
    </row>
    <row r="300" spans="1:6" s="101" customFormat="1" x14ac:dyDescent="0.2">
      <c r="A300" s="93"/>
      <c r="B300" s="93"/>
      <c r="C300" s="93"/>
      <c r="D300" s="93"/>
      <c r="E300" s="100"/>
      <c r="F300" s="89"/>
    </row>
    <row r="301" spans="1:6" s="101" customFormat="1" x14ac:dyDescent="0.2">
      <c r="A301" s="93"/>
      <c r="B301" s="93"/>
      <c r="C301" s="93"/>
      <c r="D301" s="93"/>
      <c r="E301" s="100"/>
      <c r="F301" s="89"/>
    </row>
    <row r="302" spans="1:6" s="101" customFormat="1" x14ac:dyDescent="0.2">
      <c r="A302" s="93"/>
      <c r="B302" s="93"/>
      <c r="C302" s="93"/>
      <c r="D302" s="93"/>
      <c r="E302" s="100"/>
      <c r="F302" s="89"/>
    </row>
    <row r="303" spans="1:6" s="101" customFormat="1" x14ac:dyDescent="0.2">
      <c r="A303" s="93"/>
      <c r="B303" s="93"/>
      <c r="C303" s="93"/>
      <c r="D303" s="93"/>
      <c r="E303" s="100"/>
      <c r="F303" s="89"/>
    </row>
    <row r="304" spans="1:6" s="101" customFormat="1" x14ac:dyDescent="0.2">
      <c r="A304" s="93"/>
      <c r="B304" s="93"/>
      <c r="C304" s="93"/>
      <c r="D304" s="93"/>
      <c r="E304" s="100"/>
      <c r="F304" s="89"/>
    </row>
    <row r="305" spans="1:6" s="101" customFormat="1" x14ac:dyDescent="0.2">
      <c r="A305" s="93"/>
      <c r="B305" s="93"/>
      <c r="C305" s="93"/>
      <c r="D305" s="93"/>
      <c r="E305" s="100"/>
      <c r="F305" s="89"/>
    </row>
    <row r="306" spans="1:6" s="101" customFormat="1" x14ac:dyDescent="0.2">
      <c r="A306" s="93"/>
      <c r="B306" s="93"/>
      <c r="C306" s="93"/>
      <c r="D306" s="93"/>
      <c r="E306" s="100"/>
      <c r="F306" s="89"/>
    </row>
    <row r="307" spans="1:6" s="101" customFormat="1" x14ac:dyDescent="0.2">
      <c r="A307" s="93"/>
      <c r="B307" s="93"/>
      <c r="C307" s="93"/>
      <c r="D307" s="93"/>
      <c r="E307" s="100"/>
      <c r="F307" s="89"/>
    </row>
    <row r="308" spans="1:6" s="101" customFormat="1" x14ac:dyDescent="0.2">
      <c r="A308" s="93"/>
      <c r="B308" s="93"/>
      <c r="C308" s="93"/>
      <c r="D308" s="93"/>
      <c r="E308" s="100"/>
      <c r="F308" s="89"/>
    </row>
    <row r="309" spans="1:6" s="101" customFormat="1" x14ac:dyDescent="0.2">
      <c r="A309" s="93"/>
      <c r="B309" s="93"/>
      <c r="C309" s="93"/>
      <c r="D309" s="93"/>
      <c r="E309" s="100"/>
      <c r="F309" s="89"/>
    </row>
    <row r="310" spans="1:6" s="101" customFormat="1" x14ac:dyDescent="0.2">
      <c r="A310" s="93"/>
      <c r="B310" s="93"/>
      <c r="C310" s="93"/>
      <c r="D310" s="93"/>
      <c r="E310" s="100"/>
      <c r="F310" s="89"/>
    </row>
    <row r="311" spans="1:6" s="101" customFormat="1" x14ac:dyDescent="0.2">
      <c r="A311" s="93"/>
      <c r="B311" s="93"/>
      <c r="C311" s="93"/>
      <c r="D311" s="93"/>
      <c r="E311" s="100"/>
      <c r="F311" s="89"/>
    </row>
    <row r="312" spans="1:6" s="101" customFormat="1" x14ac:dyDescent="0.2">
      <c r="A312" s="93"/>
      <c r="B312" s="93"/>
      <c r="C312" s="93"/>
      <c r="D312" s="93"/>
      <c r="E312" s="100"/>
      <c r="F312" s="89"/>
    </row>
    <row r="313" spans="1:6" s="101" customFormat="1" x14ac:dyDescent="0.2">
      <c r="A313" s="93"/>
      <c r="B313" s="93"/>
      <c r="C313" s="93"/>
      <c r="D313" s="93"/>
      <c r="E313" s="100"/>
      <c r="F313" s="89"/>
    </row>
    <row r="314" spans="1:6" s="101" customFormat="1" x14ac:dyDescent="0.2">
      <c r="A314" s="93"/>
      <c r="B314" s="93"/>
      <c r="C314" s="93"/>
      <c r="D314" s="93"/>
      <c r="E314" s="100"/>
      <c r="F314" s="89"/>
    </row>
    <row r="315" spans="1:6" s="101" customFormat="1" x14ac:dyDescent="0.2">
      <c r="A315" s="93"/>
      <c r="B315" s="93"/>
      <c r="C315" s="93"/>
      <c r="D315" s="93"/>
      <c r="E315" s="100"/>
      <c r="F315" s="89"/>
    </row>
    <row r="316" spans="1:6" s="101" customFormat="1" x14ac:dyDescent="0.2">
      <c r="A316" s="93"/>
      <c r="B316" s="93"/>
      <c r="C316" s="93"/>
      <c r="D316" s="93"/>
      <c r="E316" s="100"/>
      <c r="F316" s="89"/>
    </row>
    <row r="317" spans="1:6" s="101" customFormat="1" x14ac:dyDescent="0.2">
      <c r="A317" s="93"/>
      <c r="B317" s="93"/>
      <c r="C317" s="93"/>
      <c r="D317" s="93"/>
      <c r="E317" s="100"/>
      <c r="F317" s="89"/>
    </row>
    <row r="318" spans="1:6" s="101" customFormat="1" x14ac:dyDescent="0.2">
      <c r="A318" s="93"/>
      <c r="B318" s="93"/>
      <c r="C318" s="93"/>
      <c r="D318" s="93"/>
      <c r="E318" s="100"/>
      <c r="F318" s="89"/>
    </row>
    <row r="319" spans="1:6" s="101" customFormat="1" x14ac:dyDescent="0.2">
      <c r="A319" s="93"/>
      <c r="B319" s="93"/>
      <c r="C319" s="93"/>
      <c r="D319" s="93"/>
      <c r="E319" s="100"/>
      <c r="F319" s="89"/>
    </row>
    <row r="320" spans="1:6" s="101" customFormat="1" x14ac:dyDescent="0.2">
      <c r="A320" s="93"/>
      <c r="B320" s="93"/>
      <c r="C320" s="93"/>
      <c r="D320" s="93"/>
      <c r="E320" s="100"/>
      <c r="F320" s="89"/>
    </row>
    <row r="321" spans="1:6" s="101" customFormat="1" x14ac:dyDescent="0.2">
      <c r="A321" s="93"/>
      <c r="B321" s="93"/>
      <c r="C321" s="93"/>
      <c r="D321" s="93"/>
      <c r="E321" s="100"/>
      <c r="F321" s="89"/>
    </row>
    <row r="322" spans="1:6" s="101" customFormat="1" x14ac:dyDescent="0.2">
      <c r="A322" s="93"/>
      <c r="B322" s="93"/>
      <c r="C322" s="93"/>
      <c r="D322" s="93"/>
      <c r="E322" s="100"/>
      <c r="F322" s="89"/>
    </row>
    <row r="323" spans="1:6" s="101" customFormat="1" x14ac:dyDescent="0.2">
      <c r="A323" s="93"/>
      <c r="B323" s="93"/>
      <c r="C323" s="93"/>
      <c r="D323" s="93"/>
      <c r="E323" s="100"/>
      <c r="F323" s="89"/>
    </row>
    <row r="324" spans="1:6" s="101" customFormat="1" x14ac:dyDescent="0.2">
      <c r="A324" s="93"/>
      <c r="B324" s="93"/>
      <c r="C324" s="93"/>
      <c r="D324" s="93"/>
      <c r="E324" s="100"/>
      <c r="F324" s="89"/>
    </row>
    <row r="325" spans="1:6" s="101" customFormat="1" x14ac:dyDescent="0.2">
      <c r="A325" s="93"/>
      <c r="B325" s="93"/>
      <c r="C325" s="93"/>
      <c r="D325" s="93"/>
      <c r="E325" s="100"/>
      <c r="F325" s="89"/>
    </row>
    <row r="326" spans="1:6" s="101" customFormat="1" x14ac:dyDescent="0.2">
      <c r="A326" s="93"/>
      <c r="B326" s="93"/>
      <c r="C326" s="93"/>
      <c r="D326" s="93"/>
      <c r="E326" s="100"/>
      <c r="F326" s="89"/>
    </row>
    <row r="327" spans="1:6" s="101" customFormat="1" x14ac:dyDescent="0.2">
      <c r="A327" s="93"/>
      <c r="B327" s="93"/>
      <c r="C327" s="93"/>
      <c r="D327" s="93"/>
      <c r="E327" s="100"/>
      <c r="F327" s="89"/>
    </row>
    <row r="328" spans="1:6" s="101" customFormat="1" x14ac:dyDescent="0.2">
      <c r="A328" s="93"/>
      <c r="B328" s="93"/>
      <c r="C328" s="93"/>
      <c r="D328" s="93"/>
      <c r="E328" s="100"/>
      <c r="F328" s="89"/>
    </row>
    <row r="329" spans="1:6" s="101" customFormat="1" x14ac:dyDescent="0.2">
      <c r="A329" s="93"/>
      <c r="B329" s="93"/>
      <c r="C329" s="93"/>
      <c r="D329" s="93"/>
      <c r="E329" s="100"/>
      <c r="F329" s="89"/>
    </row>
    <row r="330" spans="1:6" s="101" customFormat="1" x14ac:dyDescent="0.2">
      <c r="A330" s="93"/>
      <c r="B330" s="93"/>
      <c r="C330" s="93"/>
      <c r="D330" s="93"/>
      <c r="E330" s="100"/>
      <c r="F330" s="89"/>
    </row>
    <row r="331" spans="1:6" s="101" customFormat="1" x14ac:dyDescent="0.2">
      <c r="A331" s="93"/>
      <c r="B331" s="93"/>
      <c r="C331" s="93"/>
      <c r="D331" s="93"/>
      <c r="E331" s="100"/>
      <c r="F331" s="89"/>
    </row>
    <row r="332" spans="1:6" s="101" customFormat="1" x14ac:dyDescent="0.2">
      <c r="A332" s="93"/>
      <c r="B332" s="93"/>
      <c r="C332" s="93"/>
      <c r="D332" s="93"/>
      <c r="E332" s="100"/>
      <c r="F332" s="89"/>
    </row>
    <row r="333" spans="1:6" s="101" customFormat="1" x14ac:dyDescent="0.2">
      <c r="A333" s="93"/>
      <c r="B333" s="93"/>
      <c r="C333" s="93"/>
      <c r="D333" s="93"/>
      <c r="E333" s="100"/>
      <c r="F333" s="89"/>
    </row>
    <row r="334" spans="1:6" s="101" customFormat="1" x14ac:dyDescent="0.2">
      <c r="A334" s="93"/>
      <c r="B334" s="93"/>
      <c r="C334" s="93"/>
      <c r="D334" s="93"/>
      <c r="E334" s="100"/>
      <c r="F334" s="89"/>
    </row>
    <row r="335" spans="1:6" s="101" customFormat="1" x14ac:dyDescent="0.2">
      <c r="A335" s="93"/>
      <c r="B335" s="93"/>
      <c r="C335" s="93"/>
      <c r="D335" s="93"/>
      <c r="E335" s="100"/>
      <c r="F335" s="89"/>
    </row>
    <row r="336" spans="1:6" s="101" customFormat="1" x14ac:dyDescent="0.2">
      <c r="A336" s="93"/>
      <c r="B336" s="93"/>
      <c r="C336" s="93"/>
      <c r="D336" s="93"/>
      <c r="E336" s="100"/>
      <c r="F336" s="89"/>
    </row>
    <row r="337" spans="1:6" s="101" customFormat="1" x14ac:dyDescent="0.2">
      <c r="A337" s="93"/>
      <c r="B337" s="93"/>
      <c r="C337" s="93"/>
      <c r="D337" s="93"/>
      <c r="E337" s="100"/>
      <c r="F337" s="89"/>
    </row>
    <row r="338" spans="1:6" s="101" customFormat="1" x14ac:dyDescent="0.2">
      <c r="A338" s="93"/>
      <c r="B338" s="93"/>
      <c r="C338" s="93"/>
      <c r="D338" s="93"/>
      <c r="E338" s="100"/>
      <c r="F338" s="89"/>
    </row>
    <row r="339" spans="1:6" s="101" customFormat="1" x14ac:dyDescent="0.2">
      <c r="A339" s="93"/>
      <c r="B339" s="93"/>
      <c r="C339" s="93"/>
      <c r="D339" s="93"/>
      <c r="E339" s="100"/>
      <c r="F339" s="89"/>
    </row>
    <row r="340" spans="1:6" s="101" customFormat="1" x14ac:dyDescent="0.2">
      <c r="A340" s="93"/>
      <c r="B340" s="93"/>
      <c r="C340" s="93"/>
      <c r="D340" s="93"/>
      <c r="E340" s="100"/>
      <c r="F340" s="89"/>
    </row>
    <row r="341" spans="1:6" s="101" customFormat="1" x14ac:dyDescent="0.2">
      <c r="A341" s="93"/>
      <c r="B341" s="93"/>
      <c r="C341" s="93"/>
      <c r="D341" s="93"/>
      <c r="E341" s="100"/>
      <c r="F341" s="89"/>
    </row>
    <row r="342" spans="1:6" s="101" customFormat="1" x14ac:dyDescent="0.2">
      <c r="A342" s="93"/>
      <c r="B342" s="93"/>
      <c r="C342" s="93"/>
      <c r="D342" s="93"/>
      <c r="E342" s="100"/>
      <c r="F342" s="89"/>
    </row>
    <row r="343" spans="1:6" s="101" customFormat="1" x14ac:dyDescent="0.2">
      <c r="A343" s="93"/>
      <c r="B343" s="93"/>
      <c r="C343" s="93"/>
      <c r="D343" s="93"/>
      <c r="E343" s="100"/>
      <c r="F343" s="89"/>
    </row>
    <row r="344" spans="1:6" s="101" customFormat="1" x14ac:dyDescent="0.2">
      <c r="A344" s="93"/>
      <c r="B344" s="93"/>
      <c r="C344" s="93"/>
      <c r="D344" s="93"/>
      <c r="E344" s="100"/>
      <c r="F344" s="89"/>
    </row>
    <row r="345" spans="1:6" s="101" customFormat="1" x14ac:dyDescent="0.2">
      <c r="A345" s="93"/>
      <c r="B345" s="93"/>
      <c r="C345" s="93"/>
      <c r="D345" s="93"/>
      <c r="E345" s="100"/>
      <c r="F345" s="89"/>
    </row>
    <row r="346" spans="1:6" s="101" customFormat="1" x14ac:dyDescent="0.2">
      <c r="A346" s="93"/>
      <c r="B346" s="93"/>
      <c r="C346" s="93"/>
      <c r="D346" s="93"/>
      <c r="E346" s="100"/>
      <c r="F346" s="89"/>
    </row>
    <row r="347" spans="1:6" s="101" customFormat="1" x14ac:dyDescent="0.2">
      <c r="A347" s="93"/>
      <c r="B347" s="93"/>
      <c r="C347" s="93"/>
      <c r="D347" s="93"/>
      <c r="E347" s="100"/>
      <c r="F347" s="89"/>
    </row>
    <row r="348" spans="1:6" s="101" customFormat="1" x14ac:dyDescent="0.2">
      <c r="A348" s="93"/>
      <c r="B348" s="93"/>
      <c r="C348" s="93"/>
      <c r="D348" s="93"/>
      <c r="E348" s="100"/>
      <c r="F348" s="89"/>
    </row>
    <row r="349" spans="1:6" s="101" customFormat="1" x14ac:dyDescent="0.2">
      <c r="A349" s="93"/>
      <c r="B349" s="93"/>
      <c r="C349" s="93"/>
      <c r="D349" s="93"/>
      <c r="E349" s="100"/>
      <c r="F349" s="89"/>
    </row>
    <row r="350" spans="1:6" s="101" customFormat="1" x14ac:dyDescent="0.2">
      <c r="A350" s="93"/>
      <c r="B350" s="93"/>
      <c r="C350" s="93"/>
      <c r="D350" s="93"/>
      <c r="E350" s="100"/>
      <c r="F350" s="89"/>
    </row>
    <row r="351" spans="1:6" s="101" customFormat="1" x14ac:dyDescent="0.2">
      <c r="A351" s="93"/>
      <c r="B351" s="93"/>
      <c r="C351" s="93"/>
      <c r="D351" s="93"/>
      <c r="E351" s="100"/>
      <c r="F351" s="89"/>
    </row>
    <row r="352" spans="1:6" s="101" customFormat="1" x14ac:dyDescent="0.2">
      <c r="A352" s="93"/>
      <c r="B352" s="93"/>
      <c r="C352" s="93"/>
      <c r="D352" s="93"/>
      <c r="E352" s="100"/>
      <c r="F352" s="89"/>
    </row>
    <row r="353" spans="1:6" s="101" customFormat="1" x14ac:dyDescent="0.2">
      <c r="A353" s="93"/>
      <c r="B353" s="93"/>
      <c r="C353" s="93"/>
      <c r="D353" s="93"/>
      <c r="E353" s="100"/>
      <c r="F353" s="89"/>
    </row>
    <row r="354" spans="1:6" s="101" customFormat="1" x14ac:dyDescent="0.2">
      <c r="A354" s="93"/>
      <c r="B354" s="93"/>
      <c r="C354" s="93"/>
      <c r="D354" s="93"/>
      <c r="E354" s="100"/>
      <c r="F354" s="89"/>
    </row>
    <row r="355" spans="1:6" s="101" customFormat="1" x14ac:dyDescent="0.2">
      <c r="A355" s="93"/>
      <c r="B355" s="93"/>
      <c r="C355" s="93"/>
      <c r="D355" s="93"/>
      <c r="E355" s="100"/>
      <c r="F355" s="89"/>
    </row>
    <row r="356" spans="1:6" s="101" customFormat="1" x14ac:dyDescent="0.2">
      <c r="A356" s="93"/>
      <c r="B356" s="93"/>
      <c r="C356" s="93"/>
      <c r="D356" s="93"/>
      <c r="E356" s="100"/>
      <c r="F356" s="89"/>
    </row>
    <row r="357" spans="1:6" s="101" customFormat="1" x14ac:dyDescent="0.2">
      <c r="A357" s="93"/>
      <c r="B357" s="93"/>
      <c r="C357" s="93"/>
      <c r="D357" s="93"/>
      <c r="E357" s="100"/>
      <c r="F357" s="89"/>
    </row>
    <row r="358" spans="1:6" s="101" customFormat="1" x14ac:dyDescent="0.2">
      <c r="A358" s="93"/>
      <c r="B358" s="93"/>
      <c r="C358" s="93"/>
      <c r="D358" s="93"/>
      <c r="E358" s="100"/>
      <c r="F358" s="89"/>
    </row>
    <row r="359" spans="1:6" s="101" customFormat="1" x14ac:dyDescent="0.2">
      <c r="A359" s="93"/>
      <c r="B359" s="93"/>
      <c r="C359" s="93"/>
      <c r="D359" s="93"/>
      <c r="E359" s="100"/>
      <c r="F359" s="89"/>
    </row>
    <row r="360" spans="1:6" s="101" customFormat="1" x14ac:dyDescent="0.2">
      <c r="A360" s="93"/>
      <c r="B360" s="93"/>
      <c r="C360" s="93"/>
      <c r="D360" s="93"/>
      <c r="E360" s="100"/>
      <c r="F360" s="89"/>
    </row>
    <row r="361" spans="1:6" s="101" customFormat="1" x14ac:dyDescent="0.2">
      <c r="A361" s="93"/>
      <c r="B361" s="93"/>
      <c r="C361" s="93"/>
      <c r="D361" s="93"/>
      <c r="E361" s="100"/>
      <c r="F361" s="89"/>
    </row>
    <row r="362" spans="1:6" s="101" customFormat="1" x14ac:dyDescent="0.2">
      <c r="A362" s="93"/>
      <c r="B362" s="93"/>
      <c r="C362" s="93"/>
      <c r="D362" s="93"/>
      <c r="E362" s="100"/>
      <c r="F362" s="89"/>
    </row>
    <row r="363" spans="1:6" s="101" customFormat="1" x14ac:dyDescent="0.2">
      <c r="A363" s="93"/>
      <c r="B363" s="93"/>
      <c r="C363" s="93"/>
      <c r="D363" s="93"/>
      <c r="E363" s="100"/>
      <c r="F363" s="89"/>
    </row>
    <row r="364" spans="1:6" s="101" customFormat="1" x14ac:dyDescent="0.2">
      <c r="A364" s="93"/>
      <c r="B364" s="93"/>
      <c r="C364" s="93"/>
      <c r="D364" s="93"/>
      <c r="E364" s="100"/>
      <c r="F364" s="89"/>
    </row>
    <row r="365" spans="1:6" s="101" customFormat="1" x14ac:dyDescent="0.2">
      <c r="A365" s="93"/>
      <c r="B365" s="93"/>
      <c r="C365" s="93"/>
      <c r="D365" s="93"/>
      <c r="E365" s="100"/>
      <c r="F365" s="89"/>
    </row>
    <row r="366" spans="1:6" s="101" customFormat="1" x14ac:dyDescent="0.2">
      <c r="A366" s="93"/>
      <c r="B366" s="93"/>
      <c r="C366" s="93"/>
      <c r="D366" s="93"/>
      <c r="E366" s="100"/>
      <c r="F366" s="89"/>
    </row>
    <row r="367" spans="1:6" s="101" customFormat="1" x14ac:dyDescent="0.2">
      <c r="A367" s="93"/>
      <c r="B367" s="93"/>
      <c r="C367" s="93"/>
      <c r="D367" s="93"/>
      <c r="E367" s="100"/>
      <c r="F367" s="89"/>
    </row>
    <row r="368" spans="1:6" s="101" customFormat="1" x14ac:dyDescent="0.2">
      <c r="A368" s="93"/>
      <c r="B368" s="93"/>
      <c r="C368" s="93"/>
      <c r="D368" s="93"/>
      <c r="E368" s="100"/>
      <c r="F368" s="89"/>
    </row>
    <row r="369" spans="1:6" s="101" customFormat="1" x14ac:dyDescent="0.2">
      <c r="A369" s="93"/>
      <c r="B369" s="93"/>
      <c r="C369" s="93"/>
      <c r="D369" s="93"/>
      <c r="E369" s="100"/>
      <c r="F369" s="89"/>
    </row>
    <row r="370" spans="1:6" s="101" customFormat="1" x14ac:dyDescent="0.2">
      <c r="A370" s="93"/>
      <c r="B370" s="93"/>
      <c r="C370" s="93"/>
      <c r="D370" s="93"/>
      <c r="E370" s="100"/>
      <c r="F370" s="89"/>
    </row>
    <row r="371" spans="1:6" s="101" customFormat="1" x14ac:dyDescent="0.2">
      <c r="A371" s="93"/>
      <c r="B371" s="93"/>
      <c r="C371" s="93"/>
      <c r="D371" s="93"/>
      <c r="E371" s="100"/>
      <c r="F371" s="89"/>
    </row>
    <row r="372" spans="1:6" s="101" customFormat="1" x14ac:dyDescent="0.2">
      <c r="A372" s="93"/>
      <c r="B372" s="93"/>
      <c r="C372" s="93"/>
      <c r="D372" s="93"/>
      <c r="E372" s="100"/>
      <c r="F372" s="89"/>
    </row>
    <row r="373" spans="1:6" s="101" customFormat="1" x14ac:dyDescent="0.2">
      <c r="A373" s="93"/>
      <c r="B373" s="93"/>
      <c r="C373" s="93"/>
      <c r="D373" s="93"/>
      <c r="E373" s="100"/>
      <c r="F373" s="89"/>
    </row>
    <row r="374" spans="1:6" s="101" customFormat="1" x14ac:dyDescent="0.2">
      <c r="A374" s="93"/>
      <c r="B374" s="93"/>
      <c r="C374" s="93"/>
      <c r="D374" s="93"/>
      <c r="E374" s="100"/>
      <c r="F374" s="89"/>
    </row>
    <row r="375" spans="1:6" s="101" customFormat="1" x14ac:dyDescent="0.2">
      <c r="A375" s="93"/>
      <c r="B375" s="93"/>
      <c r="C375" s="93"/>
      <c r="D375" s="93"/>
      <c r="E375" s="100"/>
      <c r="F375" s="89"/>
    </row>
    <row r="376" spans="1:6" s="101" customFormat="1" x14ac:dyDescent="0.2">
      <c r="A376" s="93"/>
      <c r="B376" s="93"/>
      <c r="C376" s="93"/>
      <c r="D376" s="93"/>
      <c r="E376" s="100"/>
      <c r="F376" s="89"/>
    </row>
    <row r="377" spans="1:6" s="101" customFormat="1" x14ac:dyDescent="0.2">
      <c r="A377" s="93"/>
      <c r="B377" s="93"/>
      <c r="C377" s="93"/>
      <c r="D377" s="93"/>
      <c r="E377" s="100"/>
      <c r="F377" s="89"/>
    </row>
    <row r="378" spans="1:6" s="101" customFormat="1" x14ac:dyDescent="0.2">
      <c r="A378" s="93"/>
      <c r="B378" s="93"/>
      <c r="C378" s="93"/>
      <c r="D378" s="93"/>
      <c r="E378" s="100"/>
      <c r="F378" s="89"/>
    </row>
    <row r="379" spans="1:6" s="101" customFormat="1" x14ac:dyDescent="0.2">
      <c r="A379" s="93"/>
      <c r="B379" s="93"/>
      <c r="C379" s="93"/>
      <c r="D379" s="93"/>
      <c r="E379" s="100"/>
      <c r="F379" s="89"/>
    </row>
    <row r="380" spans="1:6" s="101" customFormat="1" x14ac:dyDescent="0.2">
      <c r="A380" s="93"/>
      <c r="B380" s="93"/>
      <c r="C380" s="93"/>
      <c r="D380" s="93"/>
      <c r="E380" s="100"/>
      <c r="F380" s="89"/>
    </row>
    <row r="381" spans="1:6" s="101" customFormat="1" x14ac:dyDescent="0.2">
      <c r="A381" s="93"/>
      <c r="B381" s="93"/>
      <c r="C381" s="93"/>
      <c r="D381" s="93"/>
      <c r="E381" s="100"/>
      <c r="F381" s="89"/>
    </row>
    <row r="382" spans="1:6" s="101" customFormat="1" x14ac:dyDescent="0.2">
      <c r="A382" s="93"/>
      <c r="B382" s="93"/>
      <c r="C382" s="93"/>
      <c r="D382" s="93"/>
      <c r="E382" s="100"/>
      <c r="F382" s="89"/>
    </row>
    <row r="383" spans="1:6" s="101" customFormat="1" x14ac:dyDescent="0.2">
      <c r="A383" s="93"/>
      <c r="B383" s="93"/>
      <c r="C383" s="93"/>
      <c r="D383" s="93"/>
      <c r="E383" s="100"/>
      <c r="F383" s="89"/>
    </row>
    <row r="384" spans="1:6" s="101" customFormat="1" x14ac:dyDescent="0.2">
      <c r="A384" s="93"/>
      <c r="B384" s="93"/>
      <c r="C384" s="93"/>
      <c r="D384" s="93"/>
      <c r="E384" s="100"/>
      <c r="F384" s="89"/>
    </row>
    <row r="385" spans="1:6" s="101" customFormat="1" x14ac:dyDescent="0.2">
      <c r="A385" s="93"/>
      <c r="B385" s="93"/>
      <c r="C385" s="93"/>
      <c r="D385" s="93"/>
      <c r="E385" s="100"/>
      <c r="F385" s="89"/>
    </row>
    <row r="386" spans="1:6" s="101" customFormat="1" x14ac:dyDescent="0.2">
      <c r="A386" s="93"/>
      <c r="B386" s="93"/>
      <c r="C386" s="93"/>
      <c r="D386" s="93"/>
      <c r="E386" s="100"/>
      <c r="F386" s="89"/>
    </row>
    <row r="387" spans="1:6" s="101" customFormat="1" x14ac:dyDescent="0.2">
      <c r="A387" s="93"/>
      <c r="B387" s="93"/>
      <c r="C387" s="93"/>
      <c r="D387" s="93"/>
      <c r="E387" s="100"/>
      <c r="F387" s="89"/>
    </row>
    <row r="388" spans="1:6" s="101" customFormat="1" x14ac:dyDescent="0.2">
      <c r="A388" s="93"/>
      <c r="B388" s="93"/>
      <c r="C388" s="93"/>
      <c r="D388" s="93"/>
      <c r="E388" s="100"/>
      <c r="F388" s="89"/>
    </row>
    <row r="389" spans="1:6" s="101" customFormat="1" x14ac:dyDescent="0.2">
      <c r="A389" s="93"/>
      <c r="B389" s="93"/>
      <c r="C389" s="93"/>
      <c r="D389" s="93"/>
      <c r="E389" s="100"/>
      <c r="F389" s="89"/>
    </row>
    <row r="390" spans="1:6" s="101" customFormat="1" x14ac:dyDescent="0.2">
      <c r="A390" s="93"/>
      <c r="B390" s="93"/>
      <c r="C390" s="93"/>
      <c r="D390" s="93"/>
      <c r="E390" s="100"/>
      <c r="F390" s="89"/>
    </row>
    <row r="391" spans="1:6" s="101" customFormat="1" x14ac:dyDescent="0.2">
      <c r="A391" s="93"/>
      <c r="B391" s="93"/>
      <c r="C391" s="93"/>
      <c r="D391" s="93"/>
      <c r="E391" s="100"/>
      <c r="F391" s="89"/>
    </row>
    <row r="392" spans="1:6" s="101" customFormat="1" x14ac:dyDescent="0.2">
      <c r="A392" s="93"/>
      <c r="B392" s="93"/>
      <c r="C392" s="93"/>
      <c r="D392" s="93"/>
      <c r="E392" s="100"/>
      <c r="F392" s="89"/>
    </row>
    <row r="393" spans="1:6" s="101" customFormat="1" x14ac:dyDescent="0.2">
      <c r="A393" s="93"/>
      <c r="B393" s="93"/>
      <c r="C393" s="93"/>
      <c r="D393" s="93"/>
      <c r="E393" s="100"/>
      <c r="F393" s="89"/>
    </row>
    <row r="394" spans="1:6" s="101" customFormat="1" x14ac:dyDescent="0.2">
      <c r="A394" s="93"/>
      <c r="B394" s="93"/>
      <c r="C394" s="93"/>
      <c r="D394" s="93"/>
      <c r="E394" s="100"/>
      <c r="F394" s="89"/>
    </row>
    <row r="395" spans="1:6" s="101" customFormat="1" x14ac:dyDescent="0.2">
      <c r="A395" s="93"/>
      <c r="B395" s="93"/>
      <c r="C395" s="93"/>
      <c r="D395" s="93"/>
      <c r="E395" s="100"/>
      <c r="F395" s="89"/>
    </row>
    <row r="396" spans="1:6" s="101" customFormat="1" x14ac:dyDescent="0.2">
      <c r="A396" s="93"/>
      <c r="B396" s="93"/>
      <c r="C396" s="93"/>
      <c r="D396" s="93"/>
      <c r="E396" s="100"/>
      <c r="F396" s="89"/>
    </row>
    <row r="397" spans="1:6" s="101" customFormat="1" x14ac:dyDescent="0.2">
      <c r="A397" s="93"/>
      <c r="B397" s="93"/>
      <c r="C397" s="93"/>
      <c r="D397" s="93"/>
      <c r="E397" s="100"/>
      <c r="F397" s="89"/>
    </row>
    <row r="398" spans="1:6" s="101" customFormat="1" x14ac:dyDescent="0.2">
      <c r="A398" s="93"/>
      <c r="B398" s="93"/>
      <c r="C398" s="93"/>
      <c r="D398" s="93"/>
      <c r="E398" s="100"/>
      <c r="F398" s="89"/>
    </row>
    <row r="399" spans="1:6" s="101" customFormat="1" x14ac:dyDescent="0.2">
      <c r="A399" s="93"/>
      <c r="B399" s="93"/>
      <c r="C399" s="93"/>
      <c r="D399" s="93"/>
      <c r="E399" s="100"/>
      <c r="F399" s="89"/>
    </row>
    <row r="400" spans="1:6" s="101" customFormat="1" x14ac:dyDescent="0.2">
      <c r="A400" s="93"/>
      <c r="B400" s="93"/>
      <c r="C400" s="93"/>
      <c r="D400" s="93"/>
      <c r="E400" s="100"/>
      <c r="F400" s="89"/>
    </row>
    <row r="401" spans="1:6" s="101" customFormat="1" x14ac:dyDescent="0.2">
      <c r="A401" s="93"/>
      <c r="B401" s="93"/>
      <c r="C401" s="93"/>
      <c r="D401" s="93"/>
      <c r="E401" s="100"/>
      <c r="F401" s="89"/>
    </row>
    <row r="402" spans="1:6" s="101" customFormat="1" x14ac:dyDescent="0.2">
      <c r="A402" s="93"/>
      <c r="B402" s="93"/>
      <c r="C402" s="93"/>
      <c r="D402" s="93"/>
      <c r="E402" s="100"/>
      <c r="F402" s="89"/>
    </row>
    <row r="403" spans="1:6" s="101" customFormat="1" x14ac:dyDescent="0.2">
      <c r="A403" s="93"/>
      <c r="B403" s="93"/>
      <c r="C403" s="93"/>
      <c r="D403" s="93"/>
      <c r="E403" s="100"/>
      <c r="F403" s="89"/>
    </row>
    <row r="404" spans="1:6" s="101" customFormat="1" x14ac:dyDescent="0.2">
      <c r="A404" s="93"/>
      <c r="B404" s="93"/>
      <c r="C404" s="93"/>
      <c r="D404" s="93"/>
      <c r="E404" s="100"/>
      <c r="F404" s="89"/>
    </row>
    <row r="405" spans="1:6" s="101" customFormat="1" x14ac:dyDescent="0.2">
      <c r="A405" s="93"/>
      <c r="B405" s="93"/>
      <c r="C405" s="93"/>
      <c r="D405" s="93"/>
      <c r="E405" s="100"/>
      <c r="F405" s="89"/>
    </row>
    <row r="406" spans="1:6" s="101" customFormat="1" x14ac:dyDescent="0.2">
      <c r="A406" s="93"/>
      <c r="B406" s="93"/>
      <c r="C406" s="93"/>
      <c r="D406" s="93"/>
      <c r="E406" s="100"/>
      <c r="F406" s="89"/>
    </row>
    <row r="407" spans="1:6" s="101" customFormat="1" x14ac:dyDescent="0.2">
      <c r="A407" s="93"/>
      <c r="B407" s="93"/>
      <c r="C407" s="93"/>
      <c r="D407" s="93"/>
      <c r="E407" s="100"/>
      <c r="F407" s="89"/>
    </row>
    <row r="408" spans="1:6" s="101" customFormat="1" x14ac:dyDescent="0.2">
      <c r="A408" s="93"/>
      <c r="B408" s="93"/>
      <c r="C408" s="93"/>
      <c r="D408" s="93"/>
      <c r="E408" s="100"/>
      <c r="F408" s="89"/>
    </row>
    <row r="409" spans="1:6" s="101" customFormat="1" x14ac:dyDescent="0.2">
      <c r="A409" s="93"/>
      <c r="B409" s="93"/>
      <c r="C409" s="93"/>
      <c r="D409" s="93"/>
      <c r="E409" s="100"/>
      <c r="F409" s="89"/>
    </row>
    <row r="410" spans="1:6" s="101" customFormat="1" x14ac:dyDescent="0.2">
      <c r="A410" s="93"/>
      <c r="B410" s="93"/>
      <c r="C410" s="93"/>
      <c r="D410" s="93"/>
      <c r="E410" s="100"/>
      <c r="F410" s="89"/>
    </row>
    <row r="411" spans="1:6" s="101" customFormat="1" x14ac:dyDescent="0.2">
      <c r="A411" s="93"/>
      <c r="B411" s="93"/>
      <c r="C411" s="93"/>
      <c r="D411" s="93"/>
      <c r="E411" s="100"/>
      <c r="F411" s="89"/>
    </row>
    <row r="412" spans="1:6" s="101" customFormat="1" x14ac:dyDescent="0.2">
      <c r="A412" s="93"/>
      <c r="B412" s="93"/>
      <c r="C412" s="93"/>
      <c r="D412" s="93"/>
      <c r="E412" s="100"/>
      <c r="F412" s="89"/>
    </row>
    <row r="413" spans="1:6" s="101" customFormat="1" x14ac:dyDescent="0.2">
      <c r="A413" s="93"/>
      <c r="B413" s="93"/>
      <c r="C413" s="93"/>
      <c r="D413" s="93"/>
      <c r="E413" s="100"/>
      <c r="F413" s="89"/>
    </row>
    <row r="414" spans="1:6" s="101" customFormat="1" x14ac:dyDescent="0.2">
      <c r="A414" s="93"/>
      <c r="B414" s="93"/>
      <c r="C414" s="93"/>
      <c r="D414" s="93"/>
      <c r="E414" s="100"/>
      <c r="F414" s="89"/>
    </row>
    <row r="415" spans="1:6" s="101" customFormat="1" x14ac:dyDescent="0.2">
      <c r="A415" s="93"/>
      <c r="B415" s="93"/>
      <c r="C415" s="93"/>
      <c r="D415" s="93"/>
      <c r="E415" s="100"/>
      <c r="F415" s="89"/>
    </row>
    <row r="416" spans="1:6" s="101" customFormat="1" x14ac:dyDescent="0.2">
      <c r="A416" s="93"/>
      <c r="B416" s="93"/>
      <c r="C416" s="93"/>
      <c r="D416" s="93"/>
      <c r="E416" s="100"/>
      <c r="F416" s="89"/>
    </row>
    <row r="417" spans="1:6" s="101" customFormat="1" x14ac:dyDescent="0.2">
      <c r="A417" s="93"/>
      <c r="B417" s="93"/>
      <c r="C417" s="93"/>
      <c r="D417" s="93"/>
      <c r="E417" s="100"/>
      <c r="F417" s="89"/>
    </row>
    <row r="418" spans="1:6" s="101" customFormat="1" x14ac:dyDescent="0.2">
      <c r="A418" s="93"/>
      <c r="B418" s="93"/>
      <c r="C418" s="93"/>
      <c r="D418" s="93"/>
      <c r="E418" s="100"/>
      <c r="F418" s="89"/>
    </row>
    <row r="419" spans="1:6" s="101" customFormat="1" x14ac:dyDescent="0.2">
      <c r="A419" s="93"/>
      <c r="B419" s="93"/>
      <c r="C419" s="93"/>
      <c r="D419" s="93"/>
      <c r="E419" s="100"/>
      <c r="F419" s="89"/>
    </row>
    <row r="420" spans="1:6" s="101" customFormat="1" x14ac:dyDescent="0.2">
      <c r="A420" s="93"/>
      <c r="B420" s="93"/>
      <c r="C420" s="93"/>
      <c r="D420" s="93"/>
      <c r="E420" s="100"/>
      <c r="F420" s="89"/>
    </row>
    <row r="421" spans="1:6" s="101" customFormat="1" x14ac:dyDescent="0.2">
      <c r="A421" s="93"/>
      <c r="B421" s="93"/>
      <c r="C421" s="93"/>
      <c r="D421" s="93"/>
      <c r="E421" s="100"/>
      <c r="F421" s="89"/>
    </row>
    <row r="422" spans="1:6" s="101" customFormat="1" x14ac:dyDescent="0.2">
      <c r="A422" s="93"/>
      <c r="B422" s="93"/>
      <c r="C422" s="93"/>
      <c r="D422" s="93"/>
      <c r="E422" s="100"/>
      <c r="F422" s="89"/>
    </row>
    <row r="423" spans="1:6" s="101" customFormat="1" x14ac:dyDescent="0.2">
      <c r="A423" s="93"/>
      <c r="B423" s="93"/>
      <c r="C423" s="93"/>
      <c r="D423" s="93"/>
      <c r="E423" s="100"/>
      <c r="F423" s="89"/>
    </row>
    <row r="424" spans="1:6" s="101" customFormat="1" x14ac:dyDescent="0.2">
      <c r="A424" s="93"/>
      <c r="B424" s="93"/>
      <c r="C424" s="93"/>
      <c r="D424" s="93"/>
      <c r="E424" s="100"/>
      <c r="F424" s="89"/>
    </row>
    <row r="425" spans="1:6" s="101" customFormat="1" x14ac:dyDescent="0.2">
      <c r="A425" s="93"/>
      <c r="B425" s="93"/>
      <c r="C425" s="93"/>
      <c r="D425" s="93"/>
      <c r="E425" s="100"/>
      <c r="F425" s="89"/>
    </row>
    <row r="426" spans="1:6" s="101" customFormat="1" x14ac:dyDescent="0.2">
      <c r="A426" s="93"/>
      <c r="B426" s="93"/>
      <c r="C426" s="93"/>
      <c r="D426" s="93"/>
      <c r="E426" s="100"/>
      <c r="F426" s="89"/>
    </row>
    <row r="427" spans="1:6" s="101" customFormat="1" x14ac:dyDescent="0.2">
      <c r="A427" s="93"/>
      <c r="B427" s="93"/>
      <c r="C427" s="93"/>
      <c r="D427" s="93"/>
      <c r="E427" s="100"/>
      <c r="F427" s="89"/>
    </row>
    <row r="428" spans="1:6" s="101" customFormat="1" x14ac:dyDescent="0.2">
      <c r="A428" s="93"/>
      <c r="B428" s="93"/>
      <c r="C428" s="93"/>
      <c r="D428" s="93"/>
      <c r="E428" s="100"/>
      <c r="F428" s="89"/>
    </row>
    <row r="429" spans="1:6" s="101" customFormat="1" x14ac:dyDescent="0.2">
      <c r="A429" s="93"/>
      <c r="B429" s="93"/>
      <c r="C429" s="93"/>
      <c r="D429" s="93"/>
      <c r="E429" s="100"/>
      <c r="F429" s="89"/>
    </row>
    <row r="430" spans="1:6" s="101" customFormat="1" x14ac:dyDescent="0.2">
      <c r="A430" s="93"/>
      <c r="B430" s="93"/>
      <c r="C430" s="93"/>
      <c r="D430" s="93"/>
      <c r="E430" s="100"/>
      <c r="F430" s="89"/>
    </row>
    <row r="431" spans="1:6" s="101" customFormat="1" x14ac:dyDescent="0.2">
      <c r="A431" s="93"/>
      <c r="B431" s="93"/>
      <c r="C431" s="93"/>
      <c r="D431" s="93"/>
      <c r="E431" s="100"/>
      <c r="F431" s="89"/>
    </row>
    <row r="432" spans="1:6" s="101" customFormat="1" x14ac:dyDescent="0.2">
      <c r="A432" s="93"/>
      <c r="B432" s="93"/>
      <c r="C432" s="93"/>
      <c r="D432" s="93"/>
      <c r="E432" s="100"/>
      <c r="F432" s="89"/>
    </row>
    <row r="433" spans="1:6" s="101" customFormat="1" x14ac:dyDescent="0.2">
      <c r="A433" s="93"/>
      <c r="B433" s="93"/>
      <c r="C433" s="93"/>
      <c r="D433" s="93"/>
      <c r="E433" s="100"/>
      <c r="F433" s="89"/>
    </row>
    <row r="434" spans="1:6" s="101" customFormat="1" x14ac:dyDescent="0.2">
      <c r="A434" s="93"/>
      <c r="B434" s="93"/>
      <c r="C434" s="93"/>
      <c r="D434" s="93"/>
      <c r="E434" s="100"/>
      <c r="F434" s="89"/>
    </row>
    <row r="435" spans="1:6" s="101" customFormat="1" x14ac:dyDescent="0.2">
      <c r="A435" s="93"/>
      <c r="B435" s="93"/>
      <c r="C435" s="93"/>
      <c r="D435" s="93"/>
      <c r="E435" s="100"/>
      <c r="F435" s="89"/>
    </row>
    <row r="436" spans="1:6" s="101" customFormat="1" x14ac:dyDescent="0.2">
      <c r="A436" s="93"/>
      <c r="B436" s="93"/>
      <c r="C436" s="93"/>
      <c r="D436" s="93"/>
      <c r="E436" s="100"/>
      <c r="F436" s="89"/>
    </row>
    <row r="437" spans="1:6" s="101" customFormat="1" x14ac:dyDescent="0.2">
      <c r="A437" s="93"/>
      <c r="B437" s="93"/>
      <c r="C437" s="93"/>
      <c r="D437" s="93"/>
      <c r="E437" s="100"/>
      <c r="F437" s="89"/>
    </row>
    <row r="438" spans="1:6" s="101" customFormat="1" x14ac:dyDescent="0.2">
      <c r="A438" s="93"/>
      <c r="B438" s="93"/>
      <c r="C438" s="93"/>
      <c r="D438" s="93"/>
      <c r="E438" s="100"/>
      <c r="F438" s="89"/>
    </row>
    <row r="439" spans="1:6" s="101" customFormat="1" x14ac:dyDescent="0.2">
      <c r="A439" s="93"/>
      <c r="B439" s="93"/>
      <c r="C439" s="93"/>
      <c r="D439" s="93"/>
      <c r="E439" s="100"/>
      <c r="F439" s="89"/>
    </row>
    <row r="440" spans="1:6" s="101" customFormat="1" x14ac:dyDescent="0.2">
      <c r="A440" s="93"/>
      <c r="B440" s="93"/>
      <c r="C440" s="93"/>
      <c r="D440" s="93"/>
      <c r="E440" s="100"/>
      <c r="F440" s="89"/>
    </row>
    <row r="441" spans="1:6" s="101" customFormat="1" x14ac:dyDescent="0.2">
      <c r="A441" s="93"/>
      <c r="B441" s="93"/>
      <c r="C441" s="93"/>
      <c r="D441" s="93"/>
      <c r="E441" s="100"/>
      <c r="F441" s="89"/>
    </row>
    <row r="442" spans="1:6" s="101" customFormat="1" x14ac:dyDescent="0.2">
      <c r="A442" s="93"/>
      <c r="B442" s="93"/>
      <c r="C442" s="93"/>
      <c r="D442" s="93"/>
      <c r="E442" s="100"/>
      <c r="F442" s="89"/>
    </row>
    <row r="443" spans="1:6" s="101" customFormat="1" x14ac:dyDescent="0.2">
      <c r="A443" s="93"/>
      <c r="B443" s="93"/>
      <c r="C443" s="93"/>
      <c r="D443" s="93"/>
      <c r="E443" s="100"/>
      <c r="F443" s="89"/>
    </row>
    <row r="444" spans="1:6" s="101" customFormat="1" x14ac:dyDescent="0.2">
      <c r="A444" s="93"/>
      <c r="B444" s="93"/>
      <c r="C444" s="93"/>
      <c r="D444" s="93"/>
      <c r="E444" s="100"/>
      <c r="F444" s="89"/>
    </row>
    <row r="445" spans="1:6" s="101" customFormat="1" x14ac:dyDescent="0.2">
      <c r="A445" s="93"/>
      <c r="B445" s="93"/>
      <c r="C445" s="93"/>
      <c r="D445" s="93"/>
      <c r="E445" s="100"/>
      <c r="F445" s="89"/>
    </row>
    <row r="446" spans="1:6" s="101" customFormat="1" x14ac:dyDescent="0.2">
      <c r="A446" s="93"/>
      <c r="B446" s="93"/>
      <c r="C446" s="93"/>
      <c r="D446" s="93"/>
      <c r="E446" s="100"/>
      <c r="F446" s="89"/>
    </row>
    <row r="447" spans="1:6" s="101" customFormat="1" x14ac:dyDescent="0.2">
      <c r="A447" s="93"/>
      <c r="B447" s="93"/>
      <c r="C447" s="93"/>
      <c r="D447" s="93"/>
      <c r="E447" s="100"/>
      <c r="F447" s="89"/>
    </row>
    <row r="448" spans="1:6" s="101" customFormat="1" x14ac:dyDescent="0.2">
      <c r="A448" s="93"/>
      <c r="B448" s="93"/>
      <c r="C448" s="93"/>
      <c r="D448" s="93"/>
      <c r="E448" s="100"/>
      <c r="F448" s="89"/>
    </row>
    <row r="449" spans="1:6" s="101" customFormat="1" x14ac:dyDescent="0.2">
      <c r="A449" s="93"/>
      <c r="B449" s="93"/>
      <c r="C449" s="93"/>
      <c r="D449" s="93"/>
      <c r="E449" s="100"/>
      <c r="F449" s="89"/>
    </row>
    <row r="450" spans="1:6" s="101" customFormat="1" x14ac:dyDescent="0.2">
      <c r="A450" s="93"/>
      <c r="B450" s="93"/>
      <c r="C450" s="93"/>
      <c r="D450" s="93"/>
      <c r="E450" s="100"/>
      <c r="F450" s="89"/>
    </row>
    <row r="451" spans="1:6" s="101" customFormat="1" x14ac:dyDescent="0.2">
      <c r="A451" s="93"/>
      <c r="B451" s="93"/>
      <c r="C451" s="93"/>
      <c r="D451" s="93"/>
      <c r="E451" s="100"/>
      <c r="F451" s="89"/>
    </row>
    <row r="452" spans="1:6" s="101" customFormat="1" x14ac:dyDescent="0.2">
      <c r="A452" s="93"/>
      <c r="B452" s="93"/>
      <c r="C452" s="93"/>
      <c r="D452" s="93"/>
      <c r="E452" s="100"/>
      <c r="F452" s="89"/>
    </row>
    <row r="453" spans="1:6" s="101" customFormat="1" x14ac:dyDescent="0.2">
      <c r="A453" s="93"/>
      <c r="B453" s="93"/>
      <c r="C453" s="93"/>
      <c r="D453" s="93"/>
      <c r="E453" s="100"/>
      <c r="F453" s="89"/>
    </row>
    <row r="454" spans="1:6" s="101" customFormat="1" x14ac:dyDescent="0.2">
      <c r="A454" s="93"/>
      <c r="B454" s="93"/>
      <c r="C454" s="93"/>
      <c r="D454" s="93"/>
      <c r="E454" s="100"/>
      <c r="F454" s="89"/>
    </row>
    <row r="455" spans="1:6" s="101" customFormat="1" x14ac:dyDescent="0.2">
      <c r="A455" s="93"/>
      <c r="B455" s="93"/>
      <c r="C455" s="93"/>
      <c r="D455" s="93"/>
      <c r="E455" s="100"/>
      <c r="F455" s="89"/>
    </row>
    <row r="456" spans="1:6" s="101" customFormat="1" x14ac:dyDescent="0.2">
      <c r="A456" s="93"/>
      <c r="B456" s="93"/>
      <c r="C456" s="93"/>
      <c r="D456" s="93"/>
      <c r="E456" s="100"/>
      <c r="F456" s="89"/>
    </row>
    <row r="457" spans="1:6" s="101" customFormat="1" x14ac:dyDescent="0.2">
      <c r="A457" s="93"/>
      <c r="B457" s="93"/>
      <c r="C457" s="93"/>
      <c r="D457" s="93"/>
      <c r="E457" s="100"/>
      <c r="F457" s="89"/>
    </row>
    <row r="458" spans="1:6" s="101" customFormat="1" x14ac:dyDescent="0.2">
      <c r="A458" s="93"/>
      <c r="B458" s="93"/>
      <c r="C458" s="93"/>
      <c r="D458" s="93"/>
      <c r="E458" s="100"/>
      <c r="F458" s="89"/>
    </row>
    <row r="459" spans="1:6" s="101" customFormat="1" x14ac:dyDescent="0.2">
      <c r="A459" s="93"/>
      <c r="B459" s="93"/>
      <c r="C459" s="93"/>
      <c r="D459" s="93"/>
      <c r="E459" s="100"/>
      <c r="F459" s="89"/>
    </row>
    <row r="460" spans="1:6" s="101" customFormat="1" x14ac:dyDescent="0.2">
      <c r="A460" s="93"/>
      <c r="B460" s="93"/>
      <c r="C460" s="93"/>
      <c r="D460" s="93"/>
      <c r="E460" s="100"/>
      <c r="F460" s="89"/>
    </row>
    <row r="461" spans="1:6" s="101" customFormat="1" x14ac:dyDescent="0.2">
      <c r="A461" s="93"/>
      <c r="B461" s="93"/>
      <c r="C461" s="93"/>
      <c r="D461" s="93"/>
      <c r="E461" s="100"/>
      <c r="F461" s="89"/>
    </row>
    <row r="462" spans="1:6" s="101" customFormat="1" x14ac:dyDescent="0.2">
      <c r="A462" s="93"/>
      <c r="B462" s="93"/>
      <c r="C462" s="93"/>
      <c r="D462" s="93"/>
      <c r="E462" s="100"/>
      <c r="F462" s="89"/>
    </row>
    <row r="463" spans="1:6" s="101" customFormat="1" x14ac:dyDescent="0.2">
      <c r="A463" s="93"/>
      <c r="B463" s="93"/>
      <c r="C463" s="93"/>
      <c r="D463" s="93"/>
      <c r="E463" s="100"/>
      <c r="F463" s="89"/>
    </row>
    <row r="464" spans="1:6" s="101" customFormat="1" x14ac:dyDescent="0.2">
      <c r="A464" s="93"/>
      <c r="B464" s="93"/>
      <c r="C464" s="93"/>
      <c r="D464" s="93"/>
      <c r="E464" s="100"/>
      <c r="F464" s="89"/>
    </row>
    <row r="465" spans="1:6" s="101" customFormat="1" x14ac:dyDescent="0.2">
      <c r="A465" s="93"/>
      <c r="B465" s="93"/>
      <c r="C465" s="93"/>
      <c r="D465" s="93"/>
      <c r="E465" s="100"/>
      <c r="F465" s="89"/>
    </row>
    <row r="466" spans="1:6" s="101" customFormat="1" x14ac:dyDescent="0.2">
      <c r="A466" s="93"/>
      <c r="B466" s="93"/>
      <c r="C466" s="93"/>
      <c r="D466" s="93"/>
      <c r="E466" s="100"/>
      <c r="F466" s="89"/>
    </row>
    <row r="467" spans="1:6" s="101" customFormat="1" x14ac:dyDescent="0.2">
      <c r="A467" s="93"/>
      <c r="B467" s="93"/>
      <c r="C467" s="93"/>
      <c r="D467" s="93"/>
      <c r="E467" s="100"/>
      <c r="F467" s="89"/>
    </row>
    <row r="468" spans="1:6" s="101" customFormat="1" x14ac:dyDescent="0.2">
      <c r="A468" s="93"/>
      <c r="B468" s="93"/>
      <c r="C468" s="93"/>
      <c r="D468" s="93"/>
      <c r="E468" s="100"/>
      <c r="F468" s="89"/>
    </row>
    <row r="469" spans="1:6" s="101" customFormat="1" x14ac:dyDescent="0.2">
      <c r="A469" s="93"/>
      <c r="B469" s="93"/>
      <c r="C469" s="93"/>
      <c r="D469" s="93"/>
      <c r="E469" s="100"/>
      <c r="F469" s="89"/>
    </row>
    <row r="470" spans="1:6" s="101" customFormat="1" x14ac:dyDescent="0.2">
      <c r="A470" s="93"/>
      <c r="B470" s="93"/>
      <c r="C470" s="93"/>
      <c r="D470" s="93"/>
      <c r="E470" s="100"/>
      <c r="F470" s="89"/>
    </row>
    <row r="471" spans="1:6" s="101" customFormat="1" x14ac:dyDescent="0.2">
      <c r="A471" s="93"/>
      <c r="B471" s="93"/>
      <c r="C471" s="93"/>
      <c r="D471" s="93"/>
      <c r="E471" s="100"/>
      <c r="F471" s="89"/>
    </row>
    <row r="472" spans="1:6" s="101" customFormat="1" x14ac:dyDescent="0.2">
      <c r="A472" s="93"/>
      <c r="B472" s="93"/>
      <c r="C472" s="93"/>
      <c r="D472" s="93"/>
      <c r="E472" s="100"/>
      <c r="F472" s="89"/>
    </row>
    <row r="473" spans="1:6" s="101" customFormat="1" x14ac:dyDescent="0.2">
      <c r="A473" s="93"/>
      <c r="B473" s="93"/>
      <c r="C473" s="93"/>
      <c r="D473" s="93"/>
      <c r="E473" s="100"/>
      <c r="F473" s="89"/>
    </row>
    <row r="474" spans="1:6" s="101" customFormat="1" x14ac:dyDescent="0.2">
      <c r="A474" s="93"/>
      <c r="B474" s="93"/>
      <c r="C474" s="93"/>
      <c r="D474" s="93"/>
      <c r="E474" s="100"/>
      <c r="F474" s="89"/>
    </row>
    <row r="475" spans="1:6" s="101" customFormat="1" x14ac:dyDescent="0.2">
      <c r="A475" s="93"/>
      <c r="B475" s="93"/>
      <c r="C475" s="93"/>
      <c r="D475" s="93"/>
      <c r="E475" s="100"/>
      <c r="F475" s="89"/>
    </row>
    <row r="476" spans="1:6" s="101" customFormat="1" x14ac:dyDescent="0.2">
      <c r="A476" s="93"/>
      <c r="B476" s="93"/>
      <c r="C476" s="93"/>
      <c r="D476" s="93"/>
      <c r="E476" s="100"/>
      <c r="F476" s="89"/>
    </row>
    <row r="477" spans="1:6" s="101" customFormat="1" x14ac:dyDescent="0.2">
      <c r="A477" s="93"/>
      <c r="B477" s="93"/>
      <c r="C477" s="93"/>
      <c r="D477" s="93"/>
      <c r="E477" s="100"/>
      <c r="F477" s="89"/>
    </row>
    <row r="478" spans="1:6" s="101" customFormat="1" x14ac:dyDescent="0.2">
      <c r="A478" s="93"/>
      <c r="B478" s="93"/>
      <c r="C478" s="93"/>
      <c r="D478" s="93"/>
      <c r="E478" s="100"/>
      <c r="F478" s="89"/>
    </row>
    <row r="479" spans="1:6" s="101" customFormat="1" x14ac:dyDescent="0.2">
      <c r="A479" s="93"/>
      <c r="B479" s="93"/>
      <c r="C479" s="93"/>
      <c r="D479" s="93"/>
      <c r="E479" s="100"/>
      <c r="F479" s="89"/>
    </row>
    <row r="480" spans="1:6" s="101" customFormat="1" x14ac:dyDescent="0.2">
      <c r="A480" s="93"/>
      <c r="B480" s="93"/>
      <c r="C480" s="93"/>
      <c r="D480" s="93"/>
      <c r="E480" s="100"/>
      <c r="F480" s="89"/>
    </row>
    <row r="481" spans="1:6" s="101" customFormat="1" x14ac:dyDescent="0.2">
      <c r="A481" s="93"/>
      <c r="B481" s="93"/>
      <c r="C481" s="93"/>
      <c r="D481" s="93"/>
      <c r="E481" s="100"/>
      <c r="F481" s="89"/>
    </row>
    <row r="482" spans="1:6" s="101" customFormat="1" x14ac:dyDescent="0.2">
      <c r="A482" s="93"/>
      <c r="B482" s="93"/>
      <c r="C482" s="93"/>
      <c r="D482" s="93"/>
      <c r="E482" s="100"/>
      <c r="F482" s="89"/>
    </row>
    <row r="483" spans="1:6" s="101" customFormat="1" x14ac:dyDescent="0.2">
      <c r="A483" s="93"/>
      <c r="B483" s="93"/>
      <c r="C483" s="93"/>
      <c r="D483" s="93"/>
      <c r="E483" s="100"/>
      <c r="F483" s="89"/>
    </row>
    <row r="484" spans="1:6" s="101" customFormat="1" x14ac:dyDescent="0.2">
      <c r="A484" s="93"/>
      <c r="B484" s="93"/>
      <c r="C484" s="93"/>
      <c r="D484" s="93"/>
      <c r="E484" s="100"/>
      <c r="F484" s="89"/>
    </row>
    <row r="485" spans="1:6" s="101" customFormat="1" x14ac:dyDescent="0.2">
      <c r="A485" s="93"/>
      <c r="B485" s="93"/>
      <c r="C485" s="93"/>
      <c r="D485" s="93"/>
      <c r="E485" s="100"/>
      <c r="F485" s="89"/>
    </row>
    <row r="486" spans="1:6" s="101" customFormat="1" x14ac:dyDescent="0.2">
      <c r="A486" s="93"/>
      <c r="B486" s="93"/>
      <c r="C486" s="93"/>
      <c r="D486" s="93"/>
      <c r="E486" s="100"/>
      <c r="F486" s="89"/>
    </row>
    <row r="487" spans="1:6" s="101" customFormat="1" x14ac:dyDescent="0.2">
      <c r="A487" s="93"/>
      <c r="B487" s="93"/>
      <c r="C487" s="93"/>
      <c r="D487" s="93"/>
      <c r="E487" s="100"/>
      <c r="F487" s="89"/>
    </row>
    <row r="488" spans="1:6" s="101" customFormat="1" x14ac:dyDescent="0.2">
      <c r="A488" s="93"/>
      <c r="B488" s="93"/>
      <c r="C488" s="93"/>
      <c r="D488" s="93"/>
      <c r="E488" s="100"/>
      <c r="F488" s="89"/>
    </row>
    <row r="489" spans="1:6" s="101" customFormat="1" x14ac:dyDescent="0.2">
      <c r="A489" s="93"/>
      <c r="B489" s="93"/>
      <c r="C489" s="93"/>
      <c r="D489" s="93"/>
      <c r="E489" s="100"/>
      <c r="F489" s="89"/>
    </row>
    <row r="490" spans="1:6" s="101" customFormat="1" x14ac:dyDescent="0.2">
      <c r="A490" s="93"/>
      <c r="B490" s="93"/>
      <c r="C490" s="93"/>
      <c r="D490" s="93"/>
      <c r="E490" s="100"/>
      <c r="F490" s="89"/>
    </row>
    <row r="491" spans="1:6" s="101" customFormat="1" x14ac:dyDescent="0.2">
      <c r="A491" s="93"/>
      <c r="B491" s="93"/>
      <c r="C491" s="93"/>
      <c r="D491" s="93"/>
      <c r="E491" s="100"/>
      <c r="F491" s="89"/>
    </row>
    <row r="492" spans="1:6" s="101" customFormat="1" x14ac:dyDescent="0.2">
      <c r="A492" s="93"/>
      <c r="B492" s="93"/>
      <c r="C492" s="93"/>
      <c r="D492" s="93"/>
      <c r="E492" s="100"/>
      <c r="F492" s="89"/>
    </row>
    <row r="493" spans="1:6" s="101" customFormat="1" x14ac:dyDescent="0.2">
      <c r="A493" s="93"/>
      <c r="B493" s="93"/>
      <c r="C493" s="93"/>
      <c r="D493" s="93"/>
      <c r="E493" s="100"/>
      <c r="F493" s="89"/>
    </row>
    <row r="494" spans="1:6" s="101" customFormat="1" x14ac:dyDescent="0.2">
      <c r="A494" s="93"/>
      <c r="B494" s="93"/>
      <c r="C494" s="93"/>
      <c r="D494" s="93"/>
      <c r="E494" s="100"/>
      <c r="F494" s="89"/>
    </row>
    <row r="495" spans="1:6" s="101" customFormat="1" x14ac:dyDescent="0.2">
      <c r="A495" s="93"/>
      <c r="B495" s="93"/>
      <c r="C495" s="93"/>
      <c r="D495" s="93"/>
      <c r="E495" s="100"/>
      <c r="F495" s="89"/>
    </row>
    <row r="496" spans="1:6" s="101" customFormat="1" x14ac:dyDescent="0.2">
      <c r="A496" s="93"/>
      <c r="B496" s="93"/>
      <c r="C496" s="93"/>
      <c r="D496" s="93"/>
      <c r="E496" s="100"/>
      <c r="F496" s="89"/>
    </row>
    <row r="497" spans="1:6" s="101" customFormat="1" x14ac:dyDescent="0.2">
      <c r="A497" s="93"/>
      <c r="B497" s="93"/>
      <c r="C497" s="93"/>
      <c r="D497" s="93"/>
      <c r="E497" s="100"/>
      <c r="F497" s="89"/>
    </row>
    <row r="498" spans="1:6" s="101" customFormat="1" x14ac:dyDescent="0.2">
      <c r="A498" s="93"/>
      <c r="B498" s="93"/>
      <c r="C498" s="93"/>
      <c r="D498" s="93"/>
      <c r="E498" s="100"/>
      <c r="F498" s="89"/>
    </row>
    <row r="499" spans="1:6" s="101" customFormat="1" x14ac:dyDescent="0.2">
      <c r="A499" s="93"/>
      <c r="B499" s="93"/>
      <c r="C499" s="93"/>
      <c r="D499" s="93"/>
      <c r="E499" s="100"/>
      <c r="F499" s="89"/>
    </row>
    <row r="500" spans="1:6" s="101" customFormat="1" x14ac:dyDescent="0.2">
      <c r="A500" s="93"/>
      <c r="B500" s="93"/>
      <c r="C500" s="93"/>
      <c r="D500" s="93"/>
      <c r="E500" s="100"/>
      <c r="F500" s="89"/>
    </row>
    <row r="501" spans="1:6" s="101" customFormat="1" x14ac:dyDescent="0.2">
      <c r="A501" s="93"/>
      <c r="B501" s="93"/>
      <c r="C501" s="93"/>
      <c r="D501" s="93"/>
      <c r="E501" s="100"/>
      <c r="F501" s="89"/>
    </row>
    <row r="502" spans="1:6" s="101" customFormat="1" x14ac:dyDescent="0.2">
      <c r="A502" s="93"/>
      <c r="B502" s="93"/>
      <c r="C502" s="93"/>
      <c r="D502" s="93"/>
      <c r="E502" s="100"/>
      <c r="F502" s="89"/>
    </row>
    <row r="503" spans="1:6" s="101" customFormat="1" x14ac:dyDescent="0.2">
      <c r="A503" s="93"/>
      <c r="B503" s="93"/>
      <c r="C503" s="93"/>
      <c r="D503" s="93"/>
      <c r="E503" s="100"/>
      <c r="F503" s="89"/>
    </row>
    <row r="504" spans="1:6" s="101" customFormat="1" x14ac:dyDescent="0.2">
      <c r="A504" s="93"/>
      <c r="B504" s="93"/>
      <c r="C504" s="93"/>
      <c r="D504" s="93"/>
      <c r="E504" s="100"/>
      <c r="F504" s="89"/>
    </row>
    <row r="505" spans="1:6" s="101" customFormat="1" x14ac:dyDescent="0.2">
      <c r="A505" s="93"/>
      <c r="B505" s="93"/>
      <c r="C505" s="93"/>
      <c r="D505" s="93"/>
      <c r="E505" s="100"/>
      <c r="F505" s="89"/>
    </row>
    <row r="506" spans="1:6" s="101" customFormat="1" x14ac:dyDescent="0.2">
      <c r="A506" s="93"/>
      <c r="B506" s="93"/>
      <c r="C506" s="93"/>
      <c r="D506" s="93"/>
      <c r="E506" s="100"/>
      <c r="F506" s="89"/>
    </row>
    <row r="507" spans="1:6" s="101" customFormat="1" x14ac:dyDescent="0.2">
      <c r="A507" s="93"/>
      <c r="B507" s="93"/>
      <c r="C507" s="93"/>
      <c r="D507" s="93"/>
      <c r="E507" s="100"/>
      <c r="F507" s="89"/>
    </row>
    <row r="508" spans="1:6" s="101" customFormat="1" x14ac:dyDescent="0.2">
      <c r="A508" s="93"/>
      <c r="B508" s="93"/>
      <c r="C508" s="93"/>
      <c r="D508" s="93"/>
      <c r="E508" s="100"/>
      <c r="F508" s="89"/>
    </row>
    <row r="509" spans="1:6" s="101" customFormat="1" x14ac:dyDescent="0.2">
      <c r="A509" s="93"/>
      <c r="B509" s="93"/>
      <c r="C509" s="93"/>
      <c r="D509" s="93"/>
      <c r="E509" s="100"/>
      <c r="F509" s="89"/>
    </row>
    <row r="510" spans="1:6" s="101" customFormat="1" x14ac:dyDescent="0.2">
      <c r="A510" s="93"/>
      <c r="B510" s="93"/>
      <c r="C510" s="93"/>
      <c r="D510" s="93"/>
      <c r="E510" s="100"/>
      <c r="F510" s="89"/>
    </row>
    <row r="511" spans="1:6" s="101" customFormat="1" x14ac:dyDescent="0.2">
      <c r="A511" s="93"/>
      <c r="B511" s="93"/>
      <c r="C511" s="93"/>
      <c r="D511" s="93"/>
      <c r="E511" s="100"/>
      <c r="F511" s="89"/>
    </row>
    <row r="512" spans="1:6" s="101" customFormat="1" x14ac:dyDescent="0.2">
      <c r="A512" s="93"/>
      <c r="B512" s="93"/>
      <c r="C512" s="93"/>
      <c r="D512" s="93"/>
      <c r="E512" s="100"/>
      <c r="F512" s="89"/>
    </row>
    <row r="513" spans="1:6" s="101" customFormat="1" x14ac:dyDescent="0.2">
      <c r="A513" s="93"/>
      <c r="B513" s="93"/>
      <c r="C513" s="93"/>
      <c r="D513" s="93"/>
      <c r="E513" s="100"/>
      <c r="F513" s="89"/>
    </row>
    <row r="514" spans="1:6" s="101" customFormat="1" x14ac:dyDescent="0.2">
      <c r="A514" s="93"/>
      <c r="B514" s="93"/>
      <c r="C514" s="93"/>
      <c r="D514" s="93"/>
      <c r="E514" s="100"/>
      <c r="F514" s="89"/>
    </row>
    <row r="515" spans="1:6" s="101" customFormat="1" x14ac:dyDescent="0.2">
      <c r="A515" s="93"/>
      <c r="B515" s="93"/>
      <c r="C515" s="93"/>
      <c r="D515" s="93"/>
      <c r="E515" s="100"/>
      <c r="F515" s="89"/>
    </row>
    <row r="516" spans="1:6" s="101" customFormat="1" x14ac:dyDescent="0.2">
      <c r="A516" s="93"/>
      <c r="B516" s="93"/>
      <c r="C516" s="93"/>
      <c r="D516" s="93"/>
      <c r="E516" s="100"/>
      <c r="F516" s="89"/>
    </row>
    <row r="517" spans="1:6" s="101" customFormat="1" x14ac:dyDescent="0.2">
      <c r="A517" s="93"/>
      <c r="B517" s="93"/>
      <c r="C517" s="93"/>
      <c r="D517" s="93"/>
      <c r="E517" s="100"/>
      <c r="F517" s="89"/>
    </row>
    <row r="518" spans="1:6" s="101" customFormat="1" x14ac:dyDescent="0.2">
      <c r="A518" s="93"/>
      <c r="B518" s="93"/>
      <c r="C518" s="93"/>
      <c r="D518" s="93"/>
      <c r="E518" s="100"/>
      <c r="F518" s="89"/>
    </row>
    <row r="519" spans="1:6" s="101" customFormat="1" x14ac:dyDescent="0.2">
      <c r="A519" s="93"/>
      <c r="B519" s="93"/>
      <c r="C519" s="93"/>
      <c r="D519" s="93"/>
      <c r="E519" s="100"/>
      <c r="F519" s="89"/>
    </row>
    <row r="520" spans="1:6" s="101" customFormat="1" x14ac:dyDescent="0.2">
      <c r="A520" s="93"/>
      <c r="B520" s="93"/>
      <c r="C520" s="93"/>
      <c r="D520" s="93"/>
      <c r="E520" s="100"/>
      <c r="F520" s="89"/>
    </row>
    <row r="521" spans="1:6" s="101" customFormat="1" x14ac:dyDescent="0.2">
      <c r="A521" s="93"/>
      <c r="B521" s="93"/>
      <c r="C521" s="93"/>
      <c r="D521" s="93"/>
      <c r="E521" s="100"/>
      <c r="F521" s="89"/>
    </row>
    <row r="522" spans="1:6" s="101" customFormat="1" x14ac:dyDescent="0.2">
      <c r="A522" s="93"/>
      <c r="B522" s="93"/>
      <c r="C522" s="93"/>
      <c r="D522" s="93"/>
      <c r="E522" s="100"/>
      <c r="F522" s="89"/>
    </row>
    <row r="523" spans="1:6" s="101" customFormat="1" x14ac:dyDescent="0.2">
      <c r="A523" s="93"/>
      <c r="B523" s="93"/>
      <c r="C523" s="93"/>
      <c r="D523" s="93"/>
      <c r="E523" s="100"/>
      <c r="F523" s="89"/>
    </row>
    <row r="524" spans="1:6" s="101" customFormat="1" x14ac:dyDescent="0.2">
      <c r="A524" s="93"/>
      <c r="B524" s="93"/>
      <c r="C524" s="93"/>
      <c r="D524" s="93"/>
      <c r="E524" s="100"/>
      <c r="F524" s="89"/>
    </row>
    <row r="525" spans="1:6" s="101" customFormat="1" x14ac:dyDescent="0.2">
      <c r="A525" s="93"/>
      <c r="B525" s="93"/>
      <c r="C525" s="93"/>
      <c r="D525" s="93"/>
      <c r="E525" s="100"/>
      <c r="F525" s="89"/>
    </row>
    <row r="526" spans="1:6" s="101" customFormat="1" x14ac:dyDescent="0.2">
      <c r="A526" s="93"/>
      <c r="B526" s="93"/>
      <c r="C526" s="93"/>
      <c r="D526" s="93"/>
      <c r="E526" s="100"/>
      <c r="F526" s="89"/>
    </row>
    <row r="527" spans="1:6" s="101" customFormat="1" x14ac:dyDescent="0.2">
      <c r="A527" s="93"/>
      <c r="B527" s="93"/>
      <c r="C527" s="93"/>
      <c r="D527" s="93"/>
      <c r="E527" s="100"/>
      <c r="F527" s="89"/>
    </row>
    <row r="528" spans="1:6" s="101" customFormat="1" x14ac:dyDescent="0.2">
      <c r="A528" s="93"/>
      <c r="B528" s="93"/>
      <c r="C528" s="93"/>
      <c r="D528" s="93"/>
      <c r="E528" s="100"/>
      <c r="F528" s="89"/>
    </row>
    <row r="529" spans="1:6" s="101" customFormat="1" x14ac:dyDescent="0.2">
      <c r="A529" s="93"/>
      <c r="B529" s="93"/>
      <c r="C529" s="93"/>
      <c r="D529" s="93"/>
      <c r="E529" s="100"/>
      <c r="F529" s="89"/>
    </row>
    <row r="530" spans="1:6" s="101" customFormat="1" x14ac:dyDescent="0.2">
      <c r="A530" s="93"/>
      <c r="B530" s="93"/>
      <c r="C530" s="93"/>
      <c r="D530" s="93"/>
      <c r="E530" s="100"/>
      <c r="F530" s="89"/>
    </row>
    <row r="531" spans="1:6" s="101" customFormat="1" x14ac:dyDescent="0.2">
      <c r="A531" s="93"/>
      <c r="B531" s="93"/>
      <c r="C531" s="93"/>
      <c r="D531" s="93"/>
      <c r="E531" s="100"/>
      <c r="F531" s="89"/>
    </row>
    <row r="532" spans="1:6" s="101" customFormat="1" x14ac:dyDescent="0.2">
      <c r="A532" s="93"/>
      <c r="B532" s="93"/>
      <c r="C532" s="93"/>
      <c r="D532" s="93"/>
      <c r="E532" s="100"/>
      <c r="F532" s="89"/>
    </row>
    <row r="533" spans="1:6" s="101" customFormat="1" x14ac:dyDescent="0.2">
      <c r="A533" s="93"/>
      <c r="B533" s="93"/>
      <c r="C533" s="93"/>
      <c r="D533" s="93"/>
      <c r="E533" s="100"/>
      <c r="F533" s="89"/>
    </row>
    <row r="534" spans="1:6" s="101" customFormat="1" x14ac:dyDescent="0.2">
      <c r="A534" s="93"/>
      <c r="B534" s="93"/>
      <c r="C534" s="93"/>
      <c r="D534" s="93"/>
      <c r="E534" s="100"/>
      <c r="F534" s="89"/>
    </row>
    <row r="535" spans="1:6" s="101" customFormat="1" x14ac:dyDescent="0.2">
      <c r="A535" s="93"/>
      <c r="B535" s="93"/>
      <c r="C535" s="93"/>
      <c r="D535" s="93"/>
      <c r="E535" s="100"/>
      <c r="F535" s="89"/>
    </row>
    <row r="536" spans="1:6" s="101" customFormat="1" x14ac:dyDescent="0.2">
      <c r="A536" s="93"/>
      <c r="B536" s="93"/>
      <c r="C536" s="93"/>
      <c r="D536" s="93"/>
      <c r="E536" s="100"/>
      <c r="F536" s="89"/>
    </row>
    <row r="537" spans="1:6" s="101" customFormat="1" x14ac:dyDescent="0.2">
      <c r="A537" s="93"/>
      <c r="B537" s="93"/>
      <c r="C537" s="93"/>
      <c r="D537" s="93"/>
      <c r="E537" s="100"/>
      <c r="F537" s="89"/>
    </row>
    <row r="538" spans="1:6" s="101" customFormat="1" x14ac:dyDescent="0.2">
      <c r="A538" s="93"/>
      <c r="B538" s="93"/>
      <c r="C538" s="93"/>
      <c r="D538" s="93"/>
      <c r="E538" s="100"/>
      <c r="F538" s="89"/>
    </row>
    <row r="539" spans="1:6" s="101" customFormat="1" x14ac:dyDescent="0.2">
      <c r="A539" s="93"/>
      <c r="B539" s="93"/>
      <c r="C539" s="93"/>
      <c r="D539" s="93"/>
      <c r="E539" s="100"/>
      <c r="F539" s="89"/>
    </row>
    <row r="540" spans="1:6" s="101" customFormat="1" x14ac:dyDescent="0.2">
      <c r="A540" s="93"/>
      <c r="B540" s="93"/>
      <c r="C540" s="93"/>
      <c r="D540" s="93"/>
      <c r="E540" s="100"/>
      <c r="F540" s="89"/>
    </row>
    <row r="541" spans="1:6" s="101" customFormat="1" x14ac:dyDescent="0.2">
      <c r="A541" s="93"/>
      <c r="B541" s="93"/>
      <c r="C541" s="93"/>
      <c r="D541" s="93"/>
      <c r="E541" s="100"/>
      <c r="F541" s="89"/>
    </row>
    <row r="542" spans="1:6" s="101" customFormat="1" x14ac:dyDescent="0.2">
      <c r="A542" s="93"/>
      <c r="B542" s="93"/>
      <c r="C542" s="93"/>
      <c r="D542" s="93"/>
      <c r="E542" s="100"/>
      <c r="F542" s="89"/>
    </row>
    <row r="543" spans="1:6" s="101" customFormat="1" x14ac:dyDescent="0.2">
      <c r="A543" s="93"/>
      <c r="B543" s="93"/>
      <c r="C543" s="93"/>
      <c r="D543" s="93"/>
      <c r="E543" s="100"/>
      <c r="F543" s="89"/>
    </row>
    <row r="544" spans="1:6" s="101" customFormat="1" x14ac:dyDescent="0.2">
      <c r="A544" s="93"/>
      <c r="B544" s="93"/>
      <c r="C544" s="93"/>
      <c r="D544" s="93"/>
      <c r="E544" s="100"/>
      <c r="F544" s="89"/>
    </row>
    <row r="545" spans="1:6" s="101" customFormat="1" x14ac:dyDescent="0.2">
      <c r="A545" s="93"/>
      <c r="B545" s="93"/>
      <c r="C545" s="93"/>
      <c r="D545" s="93"/>
      <c r="E545" s="100"/>
      <c r="F545" s="89"/>
    </row>
    <row r="546" spans="1:6" s="101" customFormat="1" x14ac:dyDescent="0.2">
      <c r="A546" s="93"/>
      <c r="B546" s="93"/>
      <c r="C546" s="93"/>
      <c r="D546" s="93"/>
      <c r="E546" s="100"/>
      <c r="F546" s="89"/>
    </row>
    <row r="547" spans="1:6" s="101" customFormat="1" x14ac:dyDescent="0.2">
      <c r="A547" s="93"/>
      <c r="B547" s="93"/>
      <c r="C547" s="93"/>
      <c r="D547" s="93"/>
      <c r="E547" s="100"/>
      <c r="F547" s="89"/>
    </row>
    <row r="548" spans="1:6" s="101" customFormat="1" x14ac:dyDescent="0.2">
      <c r="A548" s="93"/>
      <c r="B548" s="93"/>
      <c r="C548" s="93"/>
      <c r="D548" s="93"/>
      <c r="E548" s="100"/>
      <c r="F548" s="89"/>
    </row>
    <row r="549" spans="1:6" s="101" customFormat="1" x14ac:dyDescent="0.2">
      <c r="A549" s="93"/>
      <c r="B549" s="93"/>
      <c r="C549" s="93"/>
      <c r="D549" s="93"/>
      <c r="E549" s="100"/>
      <c r="F549" s="89"/>
    </row>
    <row r="550" spans="1:6" s="101" customFormat="1" x14ac:dyDescent="0.2">
      <c r="A550" s="93"/>
      <c r="B550" s="93"/>
      <c r="C550" s="93"/>
      <c r="D550" s="93"/>
      <c r="E550" s="100"/>
      <c r="F550" s="89"/>
    </row>
    <row r="551" spans="1:6" s="101" customFormat="1" x14ac:dyDescent="0.2">
      <c r="A551" s="93"/>
      <c r="B551" s="93"/>
      <c r="C551" s="93"/>
      <c r="D551" s="93"/>
      <c r="E551" s="100"/>
      <c r="F551" s="89"/>
    </row>
    <row r="552" spans="1:6" s="101" customFormat="1" x14ac:dyDescent="0.2">
      <c r="A552" s="93"/>
      <c r="B552" s="93"/>
      <c r="C552" s="93"/>
      <c r="D552" s="93"/>
      <c r="E552" s="100"/>
      <c r="F552" s="89"/>
    </row>
    <row r="553" spans="1:6" s="101" customFormat="1" x14ac:dyDescent="0.2">
      <c r="A553" s="93"/>
      <c r="B553" s="93"/>
      <c r="C553" s="93"/>
      <c r="D553" s="93"/>
      <c r="E553" s="100"/>
      <c r="F553" s="89"/>
    </row>
    <row r="554" spans="1:6" s="101" customFormat="1" x14ac:dyDescent="0.2">
      <c r="A554" s="93"/>
      <c r="B554" s="93"/>
      <c r="C554" s="93"/>
      <c r="D554" s="93"/>
      <c r="E554" s="100"/>
      <c r="F554" s="89"/>
    </row>
    <row r="555" spans="1:6" s="101" customFormat="1" x14ac:dyDescent="0.2">
      <c r="A555" s="93"/>
      <c r="B555" s="93"/>
      <c r="C555" s="93"/>
      <c r="D555" s="93"/>
      <c r="E555" s="100"/>
      <c r="F555" s="89"/>
    </row>
    <row r="556" spans="1:6" s="101" customFormat="1" x14ac:dyDescent="0.2">
      <c r="A556" s="93"/>
      <c r="B556" s="93"/>
      <c r="C556" s="93"/>
      <c r="D556" s="93"/>
      <c r="E556" s="100"/>
      <c r="F556" s="89"/>
    </row>
    <row r="557" spans="1:6" s="101" customFormat="1" x14ac:dyDescent="0.2">
      <c r="A557" s="93"/>
      <c r="B557" s="93"/>
      <c r="C557" s="93"/>
      <c r="D557" s="93"/>
      <c r="E557" s="100"/>
      <c r="F557" s="89"/>
    </row>
    <row r="558" spans="1:6" s="101" customFormat="1" x14ac:dyDescent="0.2">
      <c r="A558" s="93"/>
      <c r="B558" s="93"/>
      <c r="C558" s="93"/>
      <c r="D558" s="93"/>
      <c r="E558" s="100"/>
      <c r="F558" s="89"/>
    </row>
    <row r="559" spans="1:6" s="101" customFormat="1" x14ac:dyDescent="0.2">
      <c r="A559" s="93"/>
      <c r="B559" s="93"/>
      <c r="C559" s="93"/>
      <c r="D559" s="93"/>
      <c r="E559" s="100"/>
      <c r="F559" s="89"/>
    </row>
    <row r="560" spans="1:6" s="101" customFormat="1" x14ac:dyDescent="0.2">
      <c r="A560" s="93"/>
      <c r="B560" s="93"/>
      <c r="C560" s="93"/>
      <c r="D560" s="93"/>
      <c r="E560" s="100"/>
      <c r="F560" s="89"/>
    </row>
    <row r="561" spans="1:6" s="101" customFormat="1" x14ac:dyDescent="0.2">
      <c r="A561" s="93"/>
      <c r="B561" s="93"/>
      <c r="C561" s="93"/>
      <c r="D561" s="93"/>
      <c r="E561" s="100"/>
      <c r="F561" s="89"/>
    </row>
    <row r="562" spans="1:6" s="101" customFormat="1" x14ac:dyDescent="0.2">
      <c r="A562" s="93"/>
      <c r="B562" s="93"/>
      <c r="C562" s="93"/>
      <c r="D562" s="93"/>
      <c r="E562" s="100"/>
      <c r="F562" s="89"/>
    </row>
    <row r="563" spans="1:6" s="101" customFormat="1" x14ac:dyDescent="0.2">
      <c r="A563" s="93"/>
      <c r="B563" s="93"/>
      <c r="C563" s="93"/>
      <c r="D563" s="93"/>
      <c r="E563" s="100"/>
      <c r="F563" s="89"/>
    </row>
    <row r="564" spans="1:6" s="101" customFormat="1" x14ac:dyDescent="0.2">
      <c r="A564" s="93"/>
      <c r="B564" s="93"/>
      <c r="C564" s="93"/>
      <c r="D564" s="93"/>
      <c r="E564" s="100"/>
      <c r="F564" s="89"/>
    </row>
    <row r="565" spans="1:6" s="101" customFormat="1" x14ac:dyDescent="0.2">
      <c r="A565" s="93"/>
      <c r="B565" s="93"/>
      <c r="C565" s="93"/>
      <c r="D565" s="93"/>
      <c r="E565" s="100"/>
      <c r="F565" s="89"/>
    </row>
    <row r="566" spans="1:6" s="101" customFormat="1" x14ac:dyDescent="0.2">
      <c r="A566" s="93"/>
      <c r="B566" s="93"/>
      <c r="C566" s="93"/>
      <c r="D566" s="93"/>
      <c r="E566" s="100"/>
      <c r="F566" s="89"/>
    </row>
    <row r="567" spans="1:6" s="101" customFormat="1" x14ac:dyDescent="0.2">
      <c r="A567" s="93"/>
      <c r="B567" s="93"/>
      <c r="C567" s="93"/>
      <c r="D567" s="93"/>
      <c r="E567" s="100"/>
      <c r="F567" s="89"/>
    </row>
    <row r="568" spans="1:6" s="101" customFormat="1" x14ac:dyDescent="0.2">
      <c r="A568" s="93"/>
      <c r="B568" s="93"/>
      <c r="C568" s="93"/>
      <c r="D568" s="93"/>
      <c r="E568" s="100"/>
      <c r="F568" s="89"/>
    </row>
    <row r="569" spans="1:6" s="101" customFormat="1" x14ac:dyDescent="0.2">
      <c r="A569" s="93"/>
      <c r="B569" s="93"/>
      <c r="C569" s="93"/>
      <c r="D569" s="93"/>
      <c r="E569" s="100"/>
      <c r="F569" s="89"/>
    </row>
    <row r="570" spans="1:6" s="101" customFormat="1" x14ac:dyDescent="0.2">
      <c r="A570" s="93"/>
      <c r="B570" s="93"/>
      <c r="C570" s="93"/>
      <c r="D570" s="93"/>
      <c r="E570" s="100"/>
      <c r="F570" s="89"/>
    </row>
    <row r="571" spans="1:6" s="101" customFormat="1" x14ac:dyDescent="0.2">
      <c r="A571" s="93"/>
      <c r="B571" s="93"/>
      <c r="C571" s="93"/>
      <c r="D571" s="93"/>
      <c r="E571" s="100"/>
      <c r="F571" s="89"/>
    </row>
    <row r="572" spans="1:6" s="101" customFormat="1" x14ac:dyDescent="0.2">
      <c r="A572" s="93"/>
      <c r="B572" s="93"/>
      <c r="C572" s="93"/>
      <c r="D572" s="93"/>
      <c r="E572" s="100"/>
      <c r="F572" s="89"/>
    </row>
    <row r="573" spans="1:6" s="101" customFormat="1" x14ac:dyDescent="0.2">
      <c r="A573" s="93"/>
      <c r="B573" s="93"/>
      <c r="C573" s="93"/>
      <c r="D573" s="93"/>
      <c r="E573" s="100"/>
      <c r="F573" s="89"/>
    </row>
    <row r="574" spans="1:6" s="101" customFormat="1" x14ac:dyDescent="0.2">
      <c r="A574" s="93"/>
      <c r="B574" s="93"/>
      <c r="C574" s="93"/>
      <c r="D574" s="93"/>
      <c r="E574" s="100"/>
      <c r="F574" s="89"/>
    </row>
    <row r="575" spans="1:6" s="101" customFormat="1" x14ac:dyDescent="0.2">
      <c r="A575" s="93"/>
      <c r="B575" s="93"/>
      <c r="C575" s="93"/>
      <c r="D575" s="93"/>
      <c r="E575" s="100"/>
      <c r="F575" s="89"/>
    </row>
    <row r="576" spans="1:6" s="101" customFormat="1" x14ac:dyDescent="0.2">
      <c r="A576" s="93"/>
      <c r="B576" s="93"/>
      <c r="C576" s="93"/>
      <c r="D576" s="93"/>
      <c r="E576" s="100"/>
      <c r="F576" s="89"/>
    </row>
    <row r="577" spans="1:6" s="101" customFormat="1" x14ac:dyDescent="0.2">
      <c r="A577" s="93"/>
      <c r="B577" s="93"/>
      <c r="C577" s="93"/>
      <c r="D577" s="93"/>
      <c r="E577" s="100"/>
      <c r="F577" s="89"/>
    </row>
    <row r="578" spans="1:6" s="101" customFormat="1" x14ac:dyDescent="0.2">
      <c r="A578" s="93"/>
      <c r="B578" s="93"/>
      <c r="C578" s="93"/>
      <c r="D578" s="93"/>
      <c r="E578" s="100"/>
      <c r="F578" s="89"/>
    </row>
    <row r="579" spans="1:6" s="101" customFormat="1" x14ac:dyDescent="0.2">
      <c r="A579" s="93"/>
      <c r="B579" s="93"/>
      <c r="C579" s="93"/>
      <c r="D579" s="93"/>
      <c r="E579" s="100"/>
      <c r="F579" s="89"/>
    </row>
    <row r="580" spans="1:6" s="101" customFormat="1" x14ac:dyDescent="0.2">
      <c r="A580" s="93"/>
      <c r="B580" s="93"/>
      <c r="C580" s="93"/>
      <c r="D580" s="93"/>
      <c r="E580" s="100"/>
      <c r="F580" s="89"/>
    </row>
    <row r="581" spans="1:6" s="101" customFormat="1" x14ac:dyDescent="0.2">
      <c r="A581" s="93"/>
      <c r="B581" s="93"/>
      <c r="C581" s="93"/>
      <c r="D581" s="93"/>
      <c r="E581" s="100"/>
      <c r="F581" s="89"/>
    </row>
    <row r="582" spans="1:6" s="101" customFormat="1" x14ac:dyDescent="0.2">
      <c r="A582" s="93"/>
      <c r="B582" s="93"/>
      <c r="C582" s="93"/>
      <c r="D582" s="93"/>
      <c r="E582" s="100"/>
      <c r="F582" s="89"/>
    </row>
    <row r="583" spans="1:6" s="101" customFormat="1" x14ac:dyDescent="0.2">
      <c r="A583" s="93"/>
      <c r="B583" s="93"/>
      <c r="C583" s="93"/>
      <c r="D583" s="93"/>
      <c r="E583" s="100"/>
      <c r="F583" s="89"/>
    </row>
    <row r="584" spans="1:6" s="101" customFormat="1" x14ac:dyDescent="0.2">
      <c r="A584" s="93"/>
      <c r="B584" s="93"/>
      <c r="C584" s="93"/>
      <c r="D584" s="93"/>
      <c r="E584" s="100"/>
      <c r="F584" s="89"/>
    </row>
    <row r="585" spans="1:6" s="101" customFormat="1" x14ac:dyDescent="0.2">
      <c r="A585" s="93"/>
      <c r="B585" s="93"/>
      <c r="C585" s="93"/>
      <c r="D585" s="93"/>
      <c r="E585" s="100"/>
      <c r="F585" s="89"/>
    </row>
    <row r="586" spans="1:6" s="101" customFormat="1" x14ac:dyDescent="0.2">
      <c r="A586" s="93"/>
      <c r="B586" s="93"/>
      <c r="C586" s="93"/>
      <c r="D586" s="93"/>
      <c r="E586" s="100"/>
      <c r="F586" s="89"/>
    </row>
    <row r="587" spans="1:6" s="101" customFormat="1" x14ac:dyDescent="0.2">
      <c r="A587" s="93"/>
      <c r="B587" s="93"/>
      <c r="C587" s="93"/>
      <c r="D587" s="93"/>
      <c r="E587" s="100"/>
      <c r="F587" s="89"/>
    </row>
    <row r="588" spans="1:6" s="101" customFormat="1" x14ac:dyDescent="0.2">
      <c r="A588" s="93"/>
      <c r="B588" s="93"/>
      <c r="C588" s="93"/>
      <c r="D588" s="93"/>
      <c r="E588" s="100"/>
      <c r="F588" s="89"/>
    </row>
    <row r="589" spans="1:6" s="101" customFormat="1" x14ac:dyDescent="0.2">
      <c r="A589" s="93"/>
      <c r="B589" s="93"/>
      <c r="C589" s="93"/>
      <c r="D589" s="93"/>
      <c r="E589" s="100"/>
      <c r="F589" s="89"/>
    </row>
    <row r="590" spans="1:6" s="101" customFormat="1" x14ac:dyDescent="0.2">
      <c r="A590" s="93"/>
      <c r="B590" s="93"/>
      <c r="C590" s="93"/>
      <c r="D590" s="93"/>
      <c r="E590" s="100"/>
      <c r="F590" s="89"/>
    </row>
    <row r="591" spans="1:6" s="101" customFormat="1" x14ac:dyDescent="0.2">
      <c r="A591" s="93"/>
      <c r="B591" s="93"/>
      <c r="C591" s="93"/>
      <c r="D591" s="93"/>
      <c r="E591" s="100"/>
      <c r="F591" s="89"/>
    </row>
    <row r="592" spans="1:6" s="101" customFormat="1" x14ac:dyDescent="0.2">
      <c r="A592" s="93"/>
      <c r="B592" s="93"/>
      <c r="C592" s="93"/>
      <c r="D592" s="93"/>
      <c r="E592" s="100"/>
      <c r="F592" s="89"/>
    </row>
    <row r="593" spans="1:6" s="101" customFormat="1" x14ac:dyDescent="0.2">
      <c r="A593" s="93"/>
      <c r="B593" s="93"/>
      <c r="C593" s="93"/>
      <c r="D593" s="93"/>
      <c r="E593" s="100"/>
      <c r="F593" s="89"/>
    </row>
    <row r="594" spans="1:6" s="101" customFormat="1" x14ac:dyDescent="0.2">
      <c r="A594" s="93"/>
      <c r="B594" s="93"/>
      <c r="C594" s="93"/>
      <c r="D594" s="93"/>
      <c r="E594" s="100"/>
      <c r="F594" s="89"/>
    </row>
    <row r="595" spans="1:6" s="101" customFormat="1" x14ac:dyDescent="0.2">
      <c r="A595" s="93"/>
      <c r="B595" s="93"/>
      <c r="C595" s="93"/>
      <c r="D595" s="93"/>
      <c r="E595" s="100"/>
      <c r="F595" s="89"/>
    </row>
    <row r="596" spans="1:6" s="101" customFormat="1" x14ac:dyDescent="0.2">
      <c r="A596" s="93"/>
      <c r="B596" s="93"/>
      <c r="C596" s="93"/>
      <c r="D596" s="93"/>
      <c r="E596" s="100"/>
      <c r="F596" s="89"/>
    </row>
    <row r="597" spans="1:6" s="101" customFormat="1" x14ac:dyDescent="0.2">
      <c r="A597" s="93"/>
      <c r="B597" s="93"/>
      <c r="C597" s="93"/>
      <c r="D597" s="93"/>
      <c r="E597" s="100"/>
      <c r="F597" s="89"/>
    </row>
    <row r="598" spans="1:6" s="101" customFormat="1" x14ac:dyDescent="0.2">
      <c r="A598" s="93"/>
      <c r="B598" s="93"/>
      <c r="C598" s="93"/>
      <c r="D598" s="93"/>
      <c r="E598" s="100"/>
      <c r="F598" s="89"/>
    </row>
    <row r="599" spans="1:6" s="101" customFormat="1" x14ac:dyDescent="0.2">
      <c r="A599" s="93"/>
      <c r="B599" s="93"/>
      <c r="C599" s="93"/>
      <c r="D599" s="93"/>
      <c r="E599" s="100"/>
      <c r="F599" s="89"/>
    </row>
    <row r="600" spans="1:6" s="101" customFormat="1" x14ac:dyDescent="0.2">
      <c r="A600" s="93"/>
      <c r="B600" s="93"/>
      <c r="C600" s="93"/>
      <c r="D600" s="93"/>
      <c r="E600" s="100"/>
      <c r="F600" s="89"/>
    </row>
    <row r="601" spans="1:6" s="101" customFormat="1" x14ac:dyDescent="0.2">
      <c r="A601" s="93"/>
      <c r="B601" s="93"/>
      <c r="C601" s="93"/>
      <c r="D601" s="93"/>
      <c r="E601" s="100"/>
      <c r="F601" s="89"/>
    </row>
    <row r="602" spans="1:6" s="101" customFormat="1" x14ac:dyDescent="0.2">
      <c r="A602" s="93"/>
      <c r="B602" s="93"/>
      <c r="C602" s="93"/>
      <c r="D602" s="93"/>
      <c r="E602" s="100"/>
      <c r="F602" s="89"/>
    </row>
    <row r="603" spans="1:6" s="101" customFormat="1" x14ac:dyDescent="0.2">
      <c r="A603" s="93"/>
      <c r="B603" s="93"/>
      <c r="C603" s="93"/>
      <c r="D603" s="93"/>
      <c r="E603" s="100"/>
      <c r="F603" s="89"/>
    </row>
    <row r="604" spans="1:6" s="101" customFormat="1" x14ac:dyDescent="0.2">
      <c r="A604" s="93"/>
      <c r="B604" s="93"/>
      <c r="C604" s="93"/>
      <c r="D604" s="93"/>
      <c r="E604" s="100"/>
      <c r="F604" s="89"/>
    </row>
    <row r="605" spans="1:6" s="101" customFormat="1" x14ac:dyDescent="0.2">
      <c r="A605" s="93"/>
      <c r="B605" s="93"/>
      <c r="C605" s="93"/>
      <c r="D605" s="93"/>
      <c r="E605" s="100"/>
      <c r="F605" s="89"/>
    </row>
    <row r="606" spans="1:6" s="101" customFormat="1" x14ac:dyDescent="0.2">
      <c r="A606" s="93"/>
      <c r="B606" s="93"/>
      <c r="C606" s="93"/>
      <c r="D606" s="93"/>
      <c r="E606" s="100"/>
      <c r="F606" s="89"/>
    </row>
    <row r="607" spans="1:6" s="101" customFormat="1" x14ac:dyDescent="0.2">
      <c r="A607" s="93"/>
      <c r="B607" s="93"/>
      <c r="C607" s="93"/>
      <c r="D607" s="93"/>
      <c r="E607" s="100"/>
      <c r="F607" s="89"/>
    </row>
    <row r="608" spans="1:6" s="101" customFormat="1" x14ac:dyDescent="0.2">
      <c r="A608" s="93"/>
      <c r="B608" s="93"/>
      <c r="C608" s="93"/>
      <c r="D608" s="93"/>
      <c r="E608" s="100"/>
      <c r="F608" s="89"/>
    </row>
    <row r="609" spans="1:6" s="101" customFormat="1" x14ac:dyDescent="0.2">
      <c r="A609" s="93"/>
      <c r="B609" s="93"/>
      <c r="C609" s="93"/>
      <c r="D609" s="93"/>
      <c r="E609" s="100"/>
      <c r="F609" s="89"/>
    </row>
    <row r="610" spans="1:6" s="101" customFormat="1" x14ac:dyDescent="0.2">
      <c r="A610" s="93"/>
      <c r="B610" s="93"/>
      <c r="C610" s="93"/>
      <c r="D610" s="93"/>
      <c r="E610" s="100"/>
      <c r="F610" s="89"/>
    </row>
    <row r="611" spans="1:6" s="101" customFormat="1" x14ac:dyDescent="0.2">
      <c r="A611" s="93"/>
      <c r="B611" s="93"/>
      <c r="C611" s="93"/>
      <c r="D611" s="93"/>
      <c r="E611" s="100"/>
      <c r="F611" s="89"/>
    </row>
    <row r="612" spans="1:6" s="101" customFormat="1" x14ac:dyDescent="0.2">
      <c r="A612" s="93"/>
      <c r="B612" s="93"/>
      <c r="C612" s="93"/>
      <c r="D612" s="93"/>
      <c r="E612" s="100"/>
      <c r="F612" s="89"/>
    </row>
    <row r="613" spans="1:6" s="101" customFormat="1" x14ac:dyDescent="0.2">
      <c r="A613" s="93"/>
      <c r="B613" s="93"/>
      <c r="C613" s="93"/>
      <c r="D613" s="93"/>
      <c r="E613" s="100"/>
      <c r="F613" s="89"/>
    </row>
    <row r="614" spans="1:6" s="101" customFormat="1" x14ac:dyDescent="0.2">
      <c r="A614" s="93"/>
      <c r="B614" s="93"/>
      <c r="C614" s="93"/>
      <c r="D614" s="93"/>
      <c r="E614" s="100"/>
      <c r="F614" s="89"/>
    </row>
    <row r="615" spans="1:6" s="101" customFormat="1" x14ac:dyDescent="0.2">
      <c r="A615" s="93"/>
      <c r="B615" s="93"/>
      <c r="C615" s="93"/>
      <c r="D615" s="93"/>
      <c r="E615" s="100"/>
      <c r="F615" s="89"/>
    </row>
    <row r="616" spans="1:6" s="101" customFormat="1" x14ac:dyDescent="0.2">
      <c r="A616" s="93"/>
      <c r="B616" s="93"/>
      <c r="C616" s="93"/>
      <c r="D616" s="93"/>
      <c r="E616" s="100"/>
      <c r="F616" s="89"/>
    </row>
    <row r="617" spans="1:6" s="101" customFormat="1" x14ac:dyDescent="0.2">
      <c r="A617" s="93"/>
      <c r="B617" s="93"/>
      <c r="C617" s="93"/>
      <c r="D617" s="93"/>
      <c r="E617" s="100"/>
      <c r="F617" s="89"/>
    </row>
    <row r="618" spans="1:6" s="101" customFormat="1" x14ac:dyDescent="0.2">
      <c r="A618" s="93"/>
      <c r="B618" s="93"/>
      <c r="C618" s="93"/>
      <c r="D618" s="93"/>
      <c r="E618" s="100"/>
      <c r="F618" s="89"/>
    </row>
    <row r="619" spans="1:6" s="101" customFormat="1" x14ac:dyDescent="0.2">
      <c r="A619" s="93"/>
      <c r="B619" s="93"/>
      <c r="C619" s="93"/>
      <c r="D619" s="93"/>
      <c r="E619" s="100"/>
      <c r="F619" s="89"/>
    </row>
    <row r="620" spans="1:6" s="101" customFormat="1" x14ac:dyDescent="0.2">
      <c r="A620" s="93"/>
      <c r="B620" s="93"/>
      <c r="C620" s="93"/>
      <c r="D620" s="93"/>
      <c r="E620" s="100"/>
      <c r="F620" s="89"/>
    </row>
    <row r="621" spans="1:6" s="101" customFormat="1" x14ac:dyDescent="0.2">
      <c r="A621" s="93"/>
      <c r="B621" s="93"/>
      <c r="C621" s="93"/>
      <c r="D621" s="93"/>
      <c r="E621" s="100"/>
      <c r="F621" s="89"/>
    </row>
    <row r="622" spans="1:6" s="101" customFormat="1" x14ac:dyDescent="0.2">
      <c r="A622" s="93"/>
      <c r="B622" s="93"/>
      <c r="C622" s="93"/>
      <c r="D622" s="93"/>
      <c r="E622" s="100"/>
      <c r="F622" s="89"/>
    </row>
    <row r="623" spans="1:6" s="101" customFormat="1" x14ac:dyDescent="0.2">
      <c r="A623" s="93"/>
      <c r="B623" s="93"/>
      <c r="C623" s="93"/>
      <c r="D623" s="93"/>
      <c r="E623" s="100"/>
      <c r="F623" s="89"/>
    </row>
    <row r="624" spans="1:6" s="101" customFormat="1" x14ac:dyDescent="0.2">
      <c r="A624" s="93"/>
      <c r="B624" s="93"/>
      <c r="C624" s="93"/>
      <c r="D624" s="93"/>
      <c r="E624" s="100"/>
      <c r="F624" s="89"/>
    </row>
    <row r="625" spans="1:6" s="101" customFormat="1" x14ac:dyDescent="0.2">
      <c r="A625" s="93"/>
      <c r="B625" s="93"/>
      <c r="C625" s="93"/>
      <c r="D625" s="93"/>
      <c r="E625" s="100"/>
      <c r="F625" s="89"/>
    </row>
    <row r="626" spans="1:6" s="101" customFormat="1" x14ac:dyDescent="0.2">
      <c r="A626" s="93"/>
      <c r="B626" s="93"/>
      <c r="C626" s="93"/>
      <c r="D626" s="93"/>
      <c r="E626" s="100"/>
      <c r="F626" s="89"/>
    </row>
    <row r="627" spans="1:6" s="101" customFormat="1" x14ac:dyDescent="0.2">
      <c r="A627" s="93"/>
      <c r="B627" s="93"/>
      <c r="C627" s="93"/>
      <c r="D627" s="93"/>
      <c r="E627" s="100"/>
      <c r="F627" s="89"/>
    </row>
    <row r="628" spans="1:6" s="101" customFormat="1" x14ac:dyDescent="0.2">
      <c r="A628" s="93"/>
      <c r="B628" s="93"/>
      <c r="C628" s="93"/>
      <c r="D628" s="93"/>
      <c r="E628" s="100"/>
      <c r="F628" s="89"/>
    </row>
    <row r="629" spans="1:6" s="101" customFormat="1" x14ac:dyDescent="0.2">
      <c r="A629" s="93"/>
      <c r="B629" s="93"/>
      <c r="C629" s="93"/>
      <c r="D629" s="93"/>
      <c r="E629" s="100"/>
      <c r="F629" s="89"/>
    </row>
    <row r="630" spans="1:6" s="101" customFormat="1" x14ac:dyDescent="0.2">
      <c r="A630" s="93"/>
      <c r="B630" s="93"/>
      <c r="C630" s="93"/>
      <c r="D630" s="93"/>
      <c r="E630" s="100"/>
      <c r="F630" s="89"/>
    </row>
    <row r="631" spans="1:6" s="101" customFormat="1" x14ac:dyDescent="0.2">
      <c r="A631" s="93"/>
      <c r="B631" s="93"/>
      <c r="C631" s="93"/>
      <c r="D631" s="93"/>
      <c r="E631" s="100"/>
      <c r="F631" s="89"/>
    </row>
    <row r="632" spans="1:6" s="101" customFormat="1" x14ac:dyDescent="0.2">
      <c r="A632" s="93"/>
      <c r="B632" s="93"/>
      <c r="C632" s="93"/>
      <c r="D632" s="93"/>
      <c r="E632" s="100"/>
      <c r="F632" s="89"/>
    </row>
    <row r="633" spans="1:6" s="101" customFormat="1" x14ac:dyDescent="0.2">
      <c r="A633" s="93"/>
      <c r="B633" s="93"/>
      <c r="C633" s="93"/>
      <c r="D633" s="93"/>
      <c r="E633" s="100"/>
      <c r="F633" s="89"/>
    </row>
    <row r="634" spans="1:6" s="101" customFormat="1" x14ac:dyDescent="0.2">
      <c r="A634" s="93"/>
      <c r="B634" s="93"/>
      <c r="C634" s="93"/>
      <c r="D634" s="93"/>
      <c r="E634" s="100"/>
      <c r="F634" s="89"/>
    </row>
    <row r="635" spans="1:6" s="101" customFormat="1" x14ac:dyDescent="0.2">
      <c r="A635" s="93"/>
      <c r="B635" s="93"/>
      <c r="C635" s="93"/>
      <c r="D635" s="93"/>
      <c r="E635" s="100"/>
      <c r="F635" s="89"/>
    </row>
    <row r="636" spans="1:6" s="101" customFormat="1" x14ac:dyDescent="0.2">
      <c r="A636" s="93"/>
      <c r="B636" s="93"/>
      <c r="C636" s="93"/>
      <c r="D636" s="93"/>
      <c r="E636" s="100"/>
      <c r="F636" s="89"/>
    </row>
    <row r="637" spans="1:6" s="101" customFormat="1" x14ac:dyDescent="0.2">
      <c r="A637" s="93"/>
      <c r="B637" s="93"/>
      <c r="C637" s="93"/>
      <c r="D637" s="93"/>
      <c r="E637" s="100"/>
      <c r="F637" s="89"/>
    </row>
    <row r="638" spans="1:6" s="101" customFormat="1" x14ac:dyDescent="0.2">
      <c r="A638" s="93"/>
      <c r="B638" s="93"/>
      <c r="C638" s="93"/>
      <c r="D638" s="93"/>
      <c r="E638" s="100"/>
      <c r="F638" s="89"/>
    </row>
    <row r="639" spans="1:6" s="101" customFormat="1" x14ac:dyDescent="0.2">
      <c r="A639" s="93"/>
      <c r="B639" s="93"/>
      <c r="C639" s="93"/>
      <c r="D639" s="93"/>
      <c r="E639" s="100"/>
      <c r="F639" s="89"/>
    </row>
    <row r="640" spans="1:6" s="101" customFormat="1" x14ac:dyDescent="0.2">
      <c r="A640" s="93"/>
      <c r="B640" s="93"/>
      <c r="C640" s="93"/>
      <c r="D640" s="93"/>
      <c r="E640" s="100"/>
      <c r="F640" s="89"/>
    </row>
    <row r="641" spans="1:6" s="101" customFormat="1" x14ac:dyDescent="0.2">
      <c r="A641" s="93"/>
      <c r="B641" s="93"/>
      <c r="C641" s="93"/>
      <c r="D641" s="93"/>
      <c r="E641" s="100"/>
      <c r="F641" s="89"/>
    </row>
    <row r="642" spans="1:6" s="101" customFormat="1" x14ac:dyDescent="0.2">
      <c r="A642" s="93"/>
      <c r="B642" s="93"/>
      <c r="C642" s="93"/>
      <c r="D642" s="93"/>
      <c r="E642" s="100"/>
      <c r="F642" s="89"/>
    </row>
    <row r="643" spans="1:6" s="101" customFormat="1" x14ac:dyDescent="0.2">
      <c r="A643" s="93"/>
      <c r="B643" s="93"/>
      <c r="C643" s="93"/>
      <c r="D643" s="93"/>
      <c r="E643" s="100"/>
      <c r="F643" s="89"/>
    </row>
    <row r="644" spans="1:6" s="101" customFormat="1" x14ac:dyDescent="0.2">
      <c r="A644" s="93"/>
      <c r="B644" s="93"/>
      <c r="C644" s="93"/>
      <c r="D644" s="93"/>
      <c r="E644" s="100"/>
      <c r="F644" s="89"/>
    </row>
    <row r="645" spans="1:6" s="101" customFormat="1" x14ac:dyDescent="0.2">
      <c r="A645" s="93"/>
      <c r="B645" s="93"/>
      <c r="C645" s="93"/>
      <c r="D645" s="93"/>
      <c r="E645" s="100"/>
      <c r="F645" s="89"/>
    </row>
    <row r="646" spans="1:6" s="101" customFormat="1" x14ac:dyDescent="0.2">
      <c r="A646" s="93"/>
      <c r="B646" s="93"/>
      <c r="C646" s="93"/>
      <c r="D646" s="93"/>
      <c r="E646" s="100"/>
      <c r="F646" s="89"/>
    </row>
    <row r="647" spans="1:6" s="101" customFormat="1" x14ac:dyDescent="0.2">
      <c r="A647" s="93"/>
      <c r="B647" s="93"/>
      <c r="C647" s="93"/>
      <c r="D647" s="93"/>
      <c r="E647" s="100"/>
      <c r="F647" s="89"/>
    </row>
    <row r="648" spans="1:6" s="101" customFormat="1" x14ac:dyDescent="0.2">
      <c r="A648" s="93"/>
      <c r="B648" s="93"/>
      <c r="C648" s="93"/>
      <c r="D648" s="93"/>
      <c r="E648" s="100"/>
      <c r="F648" s="89"/>
    </row>
    <row r="649" spans="1:6" s="101" customFormat="1" x14ac:dyDescent="0.2">
      <c r="A649" s="93"/>
      <c r="B649" s="93"/>
      <c r="C649" s="93"/>
      <c r="D649" s="93"/>
      <c r="E649" s="100"/>
      <c r="F649" s="89"/>
    </row>
    <row r="650" spans="1:6" s="101" customFormat="1" x14ac:dyDescent="0.2">
      <c r="A650" s="93"/>
      <c r="B650" s="93"/>
      <c r="C650" s="93"/>
      <c r="D650" s="93"/>
      <c r="E650" s="100"/>
      <c r="F650" s="89"/>
    </row>
    <row r="651" spans="1:6" s="101" customFormat="1" x14ac:dyDescent="0.2">
      <c r="A651" s="93"/>
      <c r="B651" s="93"/>
      <c r="C651" s="93"/>
      <c r="D651" s="93"/>
      <c r="E651" s="100"/>
      <c r="F651" s="89"/>
    </row>
    <row r="652" spans="1:6" s="101" customFormat="1" x14ac:dyDescent="0.2">
      <c r="A652" s="93"/>
      <c r="B652" s="93"/>
      <c r="C652" s="93"/>
      <c r="D652" s="93"/>
      <c r="E652" s="100"/>
      <c r="F652" s="89"/>
    </row>
    <row r="653" spans="1:6" s="101" customFormat="1" x14ac:dyDescent="0.2">
      <c r="A653" s="93"/>
      <c r="B653" s="93"/>
      <c r="C653" s="93"/>
      <c r="D653" s="93"/>
      <c r="E653" s="100"/>
      <c r="F653" s="89"/>
    </row>
    <row r="654" spans="1:6" s="101" customFormat="1" x14ac:dyDescent="0.2">
      <c r="A654" s="93"/>
      <c r="B654" s="93"/>
      <c r="C654" s="93"/>
      <c r="D654" s="93"/>
      <c r="E654" s="100"/>
      <c r="F654" s="89"/>
    </row>
    <row r="655" spans="1:6" s="101" customFormat="1" x14ac:dyDescent="0.2">
      <c r="A655" s="93"/>
      <c r="B655" s="93"/>
      <c r="C655" s="93"/>
      <c r="D655" s="93"/>
      <c r="E655" s="100"/>
      <c r="F655" s="89"/>
    </row>
    <row r="656" spans="1:6" s="101" customFormat="1" x14ac:dyDescent="0.2">
      <c r="A656" s="93"/>
      <c r="B656" s="93"/>
      <c r="C656" s="93"/>
      <c r="D656" s="93"/>
      <c r="E656" s="100"/>
      <c r="F656" s="89"/>
    </row>
    <row r="657" spans="1:6" s="101" customFormat="1" x14ac:dyDescent="0.2">
      <c r="A657" s="93"/>
      <c r="B657" s="93"/>
      <c r="C657" s="93"/>
      <c r="D657" s="93"/>
      <c r="E657" s="100"/>
      <c r="F657" s="89"/>
    </row>
    <row r="658" spans="1:6" s="101" customFormat="1" x14ac:dyDescent="0.2">
      <c r="A658" s="93"/>
      <c r="B658" s="93"/>
      <c r="C658" s="93"/>
      <c r="D658" s="93"/>
      <c r="E658" s="100"/>
      <c r="F658" s="89"/>
    </row>
    <row r="659" spans="1:6" s="101" customFormat="1" x14ac:dyDescent="0.2">
      <c r="A659" s="93"/>
      <c r="B659" s="93"/>
      <c r="C659" s="93"/>
      <c r="D659" s="93"/>
      <c r="E659" s="100"/>
      <c r="F659" s="89"/>
    </row>
    <row r="660" spans="1:6" s="101" customFormat="1" x14ac:dyDescent="0.2">
      <c r="A660" s="93"/>
      <c r="B660" s="93"/>
      <c r="C660" s="93"/>
      <c r="D660" s="93"/>
      <c r="E660" s="100"/>
      <c r="F660" s="89"/>
    </row>
    <row r="661" spans="1:6" s="101" customFormat="1" x14ac:dyDescent="0.2">
      <c r="A661" s="93"/>
      <c r="B661" s="93"/>
      <c r="C661" s="93"/>
      <c r="D661" s="93"/>
      <c r="E661" s="100"/>
      <c r="F661" s="89"/>
    </row>
    <row r="662" spans="1:6" s="101" customFormat="1" x14ac:dyDescent="0.2">
      <c r="A662" s="93"/>
      <c r="B662" s="93"/>
      <c r="C662" s="93"/>
      <c r="D662" s="93"/>
      <c r="E662" s="100"/>
      <c r="F662" s="89"/>
    </row>
    <row r="663" spans="1:6" s="101" customFormat="1" x14ac:dyDescent="0.2">
      <c r="A663" s="93"/>
      <c r="B663" s="93"/>
      <c r="C663" s="93"/>
      <c r="D663" s="93"/>
      <c r="E663" s="100"/>
      <c r="F663" s="89"/>
    </row>
    <row r="664" spans="1:6" s="101" customFormat="1" x14ac:dyDescent="0.2">
      <c r="A664" s="93"/>
      <c r="B664" s="93"/>
      <c r="C664" s="93"/>
      <c r="D664" s="93"/>
      <c r="E664" s="100"/>
      <c r="F664" s="89"/>
    </row>
    <row r="665" spans="1:6" s="101" customFormat="1" x14ac:dyDescent="0.2">
      <c r="A665" s="93"/>
      <c r="B665" s="93"/>
      <c r="C665" s="93"/>
      <c r="D665" s="93"/>
      <c r="E665" s="100"/>
      <c r="F665" s="89"/>
    </row>
    <row r="666" spans="1:6" s="101" customFormat="1" x14ac:dyDescent="0.2">
      <c r="A666" s="93"/>
      <c r="B666" s="93"/>
      <c r="C666" s="93"/>
      <c r="D666" s="93"/>
      <c r="E666" s="100"/>
      <c r="F666" s="89"/>
    </row>
    <row r="667" spans="1:6" s="101" customFormat="1" x14ac:dyDescent="0.2">
      <c r="A667" s="93"/>
      <c r="B667" s="93"/>
      <c r="C667" s="93"/>
      <c r="D667" s="93"/>
      <c r="E667" s="100"/>
      <c r="F667" s="89"/>
    </row>
    <row r="668" spans="1:6" s="101" customFormat="1" x14ac:dyDescent="0.2">
      <c r="A668" s="93"/>
      <c r="B668" s="93"/>
      <c r="C668" s="93"/>
      <c r="D668" s="93"/>
      <c r="E668" s="100"/>
      <c r="F668" s="89"/>
    </row>
    <row r="669" spans="1:6" s="101" customFormat="1" x14ac:dyDescent="0.2">
      <c r="A669" s="93"/>
      <c r="B669" s="93"/>
      <c r="C669" s="93"/>
      <c r="D669" s="93"/>
      <c r="E669" s="100"/>
      <c r="F669" s="89"/>
    </row>
    <row r="670" spans="1:6" s="101" customFormat="1" x14ac:dyDescent="0.2">
      <c r="A670" s="93"/>
      <c r="B670" s="93"/>
      <c r="C670" s="93"/>
      <c r="D670" s="93"/>
      <c r="E670" s="100"/>
      <c r="F670" s="89"/>
    </row>
    <row r="671" spans="1:6" s="101" customFormat="1" x14ac:dyDescent="0.2">
      <c r="A671" s="93"/>
      <c r="B671" s="93"/>
      <c r="C671" s="93"/>
      <c r="D671" s="93"/>
      <c r="E671" s="100"/>
      <c r="F671" s="89"/>
    </row>
    <row r="672" spans="1:6" s="101" customFormat="1" x14ac:dyDescent="0.2">
      <c r="A672" s="93"/>
      <c r="B672" s="93"/>
      <c r="C672" s="93"/>
      <c r="D672" s="93"/>
      <c r="E672" s="100"/>
      <c r="F672" s="89"/>
    </row>
    <row r="673" spans="1:6" s="101" customFormat="1" x14ac:dyDescent="0.2">
      <c r="A673" s="93"/>
      <c r="B673" s="93"/>
      <c r="C673" s="93"/>
      <c r="D673" s="93"/>
      <c r="E673" s="100"/>
      <c r="F673" s="89"/>
    </row>
    <row r="674" spans="1:6" s="101" customFormat="1" x14ac:dyDescent="0.2">
      <c r="A674" s="93"/>
      <c r="B674" s="93"/>
      <c r="C674" s="93"/>
      <c r="D674" s="93"/>
      <c r="E674" s="100"/>
      <c r="F674" s="89"/>
    </row>
    <row r="675" spans="1:6" s="101" customFormat="1" x14ac:dyDescent="0.2">
      <c r="A675" s="93"/>
      <c r="B675" s="93"/>
      <c r="C675" s="93"/>
      <c r="D675" s="93"/>
      <c r="E675" s="100"/>
      <c r="F675" s="89"/>
    </row>
    <row r="676" spans="1:6" s="101" customFormat="1" x14ac:dyDescent="0.2">
      <c r="A676" s="93"/>
      <c r="B676" s="93"/>
      <c r="C676" s="93"/>
      <c r="D676" s="93"/>
      <c r="E676" s="100"/>
      <c r="F676" s="89"/>
    </row>
    <row r="677" spans="1:6" s="101" customFormat="1" x14ac:dyDescent="0.2">
      <c r="A677" s="93"/>
      <c r="B677" s="93"/>
      <c r="C677" s="93"/>
      <c r="D677" s="93"/>
      <c r="E677" s="100"/>
      <c r="F677" s="89"/>
    </row>
    <row r="678" spans="1:6" s="101" customFormat="1" x14ac:dyDescent="0.2">
      <c r="A678" s="93"/>
      <c r="B678" s="93"/>
      <c r="C678" s="93"/>
      <c r="D678" s="93"/>
      <c r="E678" s="100"/>
      <c r="F678" s="89"/>
    </row>
    <row r="679" spans="1:6" s="101" customFormat="1" x14ac:dyDescent="0.2">
      <c r="A679" s="93"/>
      <c r="B679" s="93"/>
      <c r="C679" s="93"/>
      <c r="D679" s="93"/>
      <c r="E679" s="100"/>
      <c r="F679" s="89"/>
    </row>
    <row r="680" spans="1:6" s="101" customFormat="1" x14ac:dyDescent="0.2">
      <c r="A680" s="93"/>
      <c r="B680" s="93"/>
      <c r="C680" s="93"/>
      <c r="D680" s="93"/>
      <c r="E680" s="100"/>
      <c r="F680" s="89"/>
    </row>
    <row r="681" spans="1:6" s="101" customFormat="1" x14ac:dyDescent="0.2">
      <c r="A681" s="93"/>
      <c r="B681" s="93"/>
      <c r="C681" s="93"/>
      <c r="D681" s="93"/>
      <c r="E681" s="100"/>
      <c r="F681" s="89"/>
    </row>
    <row r="682" spans="1:6" s="101" customFormat="1" x14ac:dyDescent="0.2">
      <c r="A682" s="93"/>
      <c r="B682" s="93"/>
      <c r="C682" s="93"/>
      <c r="D682" s="93"/>
      <c r="E682" s="100"/>
      <c r="F682" s="89"/>
    </row>
    <row r="683" spans="1:6" s="101" customFormat="1" x14ac:dyDescent="0.2">
      <c r="A683" s="93"/>
      <c r="B683" s="93"/>
      <c r="C683" s="93"/>
      <c r="D683" s="93"/>
      <c r="E683" s="100"/>
      <c r="F683" s="89"/>
    </row>
    <row r="684" spans="1:6" s="101" customFormat="1" x14ac:dyDescent="0.2">
      <c r="A684" s="93"/>
      <c r="B684" s="93"/>
      <c r="C684" s="93"/>
      <c r="D684" s="93"/>
      <c r="E684" s="100"/>
      <c r="F684" s="89"/>
    </row>
    <row r="685" spans="1:6" s="101" customFormat="1" x14ac:dyDescent="0.2">
      <c r="A685" s="93"/>
      <c r="B685" s="93"/>
      <c r="C685" s="93"/>
      <c r="D685" s="93"/>
      <c r="E685" s="100"/>
      <c r="F685" s="89"/>
    </row>
    <row r="686" spans="1:6" s="101" customFormat="1" x14ac:dyDescent="0.2">
      <c r="A686" s="93"/>
      <c r="B686" s="93"/>
      <c r="C686" s="93"/>
      <c r="D686" s="93"/>
      <c r="E686" s="100"/>
      <c r="F686" s="89"/>
    </row>
    <row r="687" spans="1:6" s="101" customFormat="1" x14ac:dyDescent="0.2">
      <c r="A687" s="93"/>
      <c r="B687" s="93"/>
      <c r="C687" s="93"/>
      <c r="D687" s="93"/>
      <c r="E687" s="100"/>
      <c r="F687" s="89"/>
    </row>
    <row r="688" spans="1:6" s="101" customFormat="1" x14ac:dyDescent="0.2">
      <c r="A688" s="93"/>
      <c r="B688" s="93"/>
      <c r="C688" s="93"/>
      <c r="D688" s="93"/>
      <c r="E688" s="100"/>
      <c r="F688" s="89"/>
    </row>
    <row r="689" spans="1:6" s="101" customFormat="1" x14ac:dyDescent="0.2">
      <c r="A689" s="93"/>
      <c r="B689" s="93"/>
      <c r="C689" s="93"/>
      <c r="D689" s="93"/>
      <c r="E689" s="100"/>
      <c r="F689" s="89"/>
    </row>
    <row r="690" spans="1:6" s="101" customFormat="1" x14ac:dyDescent="0.2">
      <c r="A690" s="93"/>
      <c r="B690" s="93"/>
      <c r="C690" s="93"/>
      <c r="D690" s="93"/>
      <c r="E690" s="100"/>
      <c r="F690" s="89"/>
    </row>
    <row r="691" spans="1:6" s="101" customFormat="1" x14ac:dyDescent="0.2">
      <c r="A691" s="93"/>
      <c r="B691" s="93"/>
      <c r="C691" s="93"/>
      <c r="D691" s="93"/>
      <c r="E691" s="100"/>
      <c r="F691" s="89"/>
    </row>
    <row r="692" spans="1:6" s="101" customFormat="1" x14ac:dyDescent="0.2">
      <c r="A692" s="93"/>
      <c r="B692" s="93"/>
      <c r="C692" s="93"/>
      <c r="D692" s="93"/>
      <c r="E692" s="100"/>
      <c r="F692" s="89"/>
    </row>
    <row r="693" spans="1:6" s="101" customFormat="1" x14ac:dyDescent="0.2">
      <c r="A693" s="93"/>
      <c r="B693" s="93"/>
      <c r="C693" s="93"/>
      <c r="D693" s="93"/>
      <c r="E693" s="100"/>
      <c r="F693" s="89"/>
    </row>
    <row r="694" spans="1:6" s="101" customFormat="1" x14ac:dyDescent="0.2">
      <c r="A694" s="93"/>
      <c r="B694" s="93"/>
      <c r="C694" s="93"/>
      <c r="D694" s="93"/>
      <c r="E694" s="100"/>
      <c r="F694" s="89"/>
    </row>
    <row r="695" spans="1:6" s="101" customFormat="1" x14ac:dyDescent="0.2">
      <c r="A695" s="93"/>
      <c r="B695" s="93"/>
      <c r="C695" s="93"/>
      <c r="D695" s="93"/>
      <c r="E695" s="100"/>
      <c r="F695" s="89"/>
    </row>
    <row r="696" spans="1:6" s="101" customFormat="1" x14ac:dyDescent="0.2">
      <c r="A696" s="93"/>
      <c r="B696" s="93"/>
      <c r="C696" s="93"/>
      <c r="D696" s="93"/>
      <c r="E696" s="100"/>
      <c r="F696" s="89"/>
    </row>
    <row r="697" spans="1:6" s="101" customFormat="1" x14ac:dyDescent="0.2">
      <c r="A697" s="93"/>
      <c r="B697" s="93"/>
      <c r="C697" s="93"/>
      <c r="D697" s="93"/>
      <c r="E697" s="100"/>
      <c r="F697" s="89"/>
    </row>
    <row r="698" spans="1:6" s="101" customFormat="1" x14ac:dyDescent="0.2">
      <c r="A698" s="93"/>
      <c r="B698" s="93"/>
      <c r="C698" s="93"/>
      <c r="D698" s="93"/>
      <c r="E698" s="100"/>
      <c r="F698" s="89"/>
    </row>
    <row r="699" spans="1:6" s="101" customFormat="1" x14ac:dyDescent="0.2">
      <c r="A699" s="93"/>
      <c r="B699" s="93"/>
      <c r="C699" s="93"/>
      <c r="D699" s="93"/>
      <c r="E699" s="100"/>
      <c r="F699" s="89"/>
    </row>
    <row r="700" spans="1:6" s="101" customFormat="1" x14ac:dyDescent="0.2">
      <c r="A700" s="93"/>
      <c r="B700" s="93"/>
      <c r="C700" s="93"/>
      <c r="D700" s="93"/>
      <c r="E700" s="100"/>
      <c r="F700" s="89"/>
    </row>
    <row r="701" spans="1:6" s="101" customFormat="1" x14ac:dyDescent="0.2">
      <c r="A701" s="93"/>
      <c r="B701" s="93"/>
      <c r="C701" s="93"/>
      <c r="D701" s="93"/>
      <c r="E701" s="100"/>
      <c r="F701" s="89"/>
    </row>
    <row r="702" spans="1:6" s="101" customFormat="1" x14ac:dyDescent="0.2">
      <c r="A702" s="93"/>
      <c r="B702" s="93"/>
      <c r="C702" s="93"/>
      <c r="D702" s="93"/>
      <c r="E702" s="100"/>
      <c r="F702" s="89"/>
    </row>
    <row r="703" spans="1:6" s="101" customFormat="1" x14ac:dyDescent="0.2">
      <c r="A703" s="93"/>
      <c r="B703" s="93"/>
      <c r="C703" s="93"/>
      <c r="D703" s="93"/>
      <c r="E703" s="100"/>
      <c r="F703" s="89"/>
    </row>
    <row r="704" spans="1:6" s="101" customFormat="1" x14ac:dyDescent="0.2">
      <c r="A704" s="93"/>
      <c r="B704" s="93"/>
      <c r="C704" s="93"/>
      <c r="D704" s="93"/>
      <c r="E704" s="100"/>
      <c r="F704" s="89"/>
    </row>
    <row r="705" spans="1:6" s="101" customFormat="1" x14ac:dyDescent="0.2">
      <c r="A705" s="93"/>
      <c r="B705" s="93"/>
      <c r="C705" s="93"/>
      <c r="D705" s="93"/>
      <c r="E705" s="100"/>
      <c r="F705" s="89"/>
    </row>
    <row r="706" spans="1:6" s="101" customFormat="1" x14ac:dyDescent="0.2">
      <c r="A706" s="93"/>
      <c r="B706" s="93"/>
      <c r="C706" s="93"/>
      <c r="D706" s="93"/>
      <c r="E706" s="100"/>
      <c r="F706" s="89"/>
    </row>
  </sheetData>
  <autoFilter ref="A15:G15" xr:uid="{286F4292-020B-4E2E-9D97-144A2C0FDAD0}"/>
  <sortState xmlns:xlrd2="http://schemas.microsoft.com/office/spreadsheetml/2017/richdata2" ref="B16:E101">
    <sortCondition descending="1" ref="B16"/>
  </sortState>
  <mergeCells count="7">
    <mergeCell ref="B14:G14"/>
    <mergeCell ref="B1:G2"/>
    <mergeCell ref="B3:G4"/>
    <mergeCell ref="C6:G6"/>
    <mergeCell ref="C7:G7"/>
    <mergeCell ref="C8:D8"/>
    <mergeCell ref="F8:G8"/>
  </mergeCells>
  <pageMargins left="0.51181102362204722" right="0.51181102362204722" top="0.78740157480314965" bottom="0.78740157480314965" header="0.31496062992125984" footer="0.31496062992125984"/>
  <pageSetup paperSize="9" scale="82" fitToHeight="0" orientation="portrait" r:id="rId1"/>
  <headerFooter>
    <oddFooter>&amp;L&amp;F&amp;C&amp;P/&amp;N&amp;RMarcelus I. L. Gomes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6B22367-C150-4014-B1E7-CDA51F8515CC}">
            <xm:f>NOT(ISERROR(SEARCH(#REF!,G16)))</xm:f>
            <xm:f>#REF!</xm:f>
            <x14:dxf>
              <fill>
                <patternFill>
                  <bgColor theme="5" tint="0.39994506668294322"/>
                </patternFill>
              </fill>
            </x14:dxf>
          </x14:cfRule>
          <xm:sqref>G16:G101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H633"/>
  <sheetViews>
    <sheetView zoomScale="120" zoomScaleNormal="120" workbookViewId="0">
      <selection activeCell="H28" sqref="B1:H28"/>
    </sheetView>
  </sheetViews>
  <sheetFormatPr defaultRowHeight="12.75" x14ac:dyDescent="0.2"/>
  <cols>
    <col min="1" max="1" width="9" style="93"/>
    <col min="2" max="2" width="11.25" style="93" customWidth="1"/>
    <col min="3" max="4" width="9" style="93"/>
    <col min="5" max="5" width="58.375" style="93" customWidth="1"/>
    <col min="6" max="6" width="8.125" style="93" customWidth="1"/>
    <col min="7" max="7" width="2.125" style="93" customWidth="1"/>
    <col min="8" max="8" width="5.75" style="101" customWidth="1"/>
    <col min="9" max="16384" width="9" style="93"/>
  </cols>
  <sheetData>
    <row r="1" spans="2:8" s="102" customFormat="1" ht="14.25" x14ac:dyDescent="0.2">
      <c r="B1" s="211" t="s">
        <v>141</v>
      </c>
      <c r="C1" s="212"/>
      <c r="D1" s="212"/>
      <c r="E1" s="212"/>
      <c r="F1" s="212"/>
      <c r="G1" s="212"/>
      <c r="H1" s="213"/>
    </row>
    <row r="2" spans="2:8" s="102" customFormat="1" ht="14.25" x14ac:dyDescent="0.2">
      <c r="B2" s="214"/>
      <c r="C2" s="272"/>
      <c r="D2" s="272"/>
      <c r="E2" s="272"/>
      <c r="F2" s="272"/>
      <c r="G2" s="272"/>
      <c r="H2" s="216"/>
    </row>
    <row r="3" spans="2:8" s="102" customFormat="1" ht="14.25" x14ac:dyDescent="0.2">
      <c r="B3" s="217" t="s">
        <v>144</v>
      </c>
      <c r="C3" s="273"/>
      <c r="D3" s="273"/>
      <c r="E3" s="273"/>
      <c r="F3" s="273"/>
      <c r="G3" s="273"/>
      <c r="H3" s="219"/>
    </row>
    <row r="4" spans="2:8" s="102" customFormat="1" ht="14.25" x14ac:dyDescent="0.2">
      <c r="B4" s="220"/>
      <c r="C4" s="221"/>
      <c r="D4" s="221"/>
      <c r="E4" s="221"/>
      <c r="F4" s="221"/>
      <c r="G4" s="221"/>
      <c r="H4" s="222"/>
    </row>
    <row r="5" spans="2:8" s="102" customFormat="1" ht="15" x14ac:dyDescent="0.2">
      <c r="B5" s="46"/>
      <c r="C5" s="46"/>
      <c r="D5" s="46"/>
      <c r="E5" s="46"/>
    </row>
    <row r="6" spans="2:8" s="110" customFormat="1" x14ac:dyDescent="0.2">
      <c r="B6" s="109" t="s">
        <v>201</v>
      </c>
      <c r="C6" s="276" t="str">
        <f>ABC!C6</f>
        <v xml:space="preserve">REMANESCENTES REFORMA REITORIA DA UNIVERSIDADE FEDERAL DE GOIÁS (UFG) </v>
      </c>
      <c r="D6" s="276"/>
      <c r="E6" s="276"/>
      <c r="F6" s="276"/>
      <c r="G6" s="276"/>
      <c r="H6" s="276"/>
    </row>
    <row r="7" spans="2:8" s="110" customFormat="1" x14ac:dyDescent="0.2">
      <c r="B7" s="109" t="s">
        <v>202</v>
      </c>
      <c r="C7" s="276" t="str">
        <f>ABC!C7</f>
        <v>CAMPUS SAMAMBAIA - UFG</v>
      </c>
      <c r="D7" s="276"/>
      <c r="E7" s="276"/>
      <c r="F7" s="276"/>
      <c r="G7" s="276"/>
      <c r="H7" s="276"/>
    </row>
    <row r="8" spans="2:8" s="118" customFormat="1" ht="15" x14ac:dyDescent="0.2">
      <c r="B8" s="47" t="s">
        <v>203</v>
      </c>
      <c r="C8" s="274">
        <f>Resumo!C9</f>
        <v>4027.68</v>
      </c>
      <c r="D8" s="275"/>
      <c r="E8" s="123" t="s">
        <v>241</v>
      </c>
      <c r="F8" s="277" t="str">
        <f>'Orçamento Sintético'!L3</f>
        <v>Agosto de 2025</v>
      </c>
      <c r="G8" s="277"/>
      <c r="H8" s="277"/>
    </row>
    <row r="9" spans="2:8" s="111" customFormat="1" x14ac:dyDescent="0.2">
      <c r="G9" s="108"/>
    </row>
    <row r="10" spans="2:8" s="115" customFormat="1" x14ac:dyDescent="0.2">
      <c r="B10" s="112" t="s">
        <v>230</v>
      </c>
      <c r="C10" s="113">
        <v>0.5</v>
      </c>
      <c r="D10" s="114"/>
      <c r="H10" s="108"/>
    </row>
    <row r="11" spans="2:8" s="115" customFormat="1" x14ac:dyDescent="0.2">
      <c r="B11" s="112" t="s">
        <v>231</v>
      </c>
      <c r="C11" s="113">
        <v>0.8</v>
      </c>
      <c r="D11" s="114"/>
      <c r="H11" s="108"/>
    </row>
    <row r="12" spans="2:8" s="115" customFormat="1" x14ac:dyDescent="0.2">
      <c r="B12" s="112" t="s">
        <v>232</v>
      </c>
      <c r="C12" s="113">
        <v>1</v>
      </c>
      <c r="D12" s="114"/>
      <c r="H12" s="108"/>
    </row>
    <row r="13" spans="2:8" s="111" customFormat="1" x14ac:dyDescent="0.2">
      <c r="H13" s="108"/>
    </row>
    <row r="14" spans="2:8" s="116" customFormat="1" ht="18.75" x14ac:dyDescent="0.3">
      <c r="B14" s="271" t="s">
        <v>238</v>
      </c>
      <c r="C14" s="271"/>
      <c r="D14" s="271"/>
      <c r="E14" s="271"/>
      <c r="F14" s="271"/>
      <c r="G14" s="271"/>
      <c r="H14" s="271"/>
    </row>
    <row r="15" spans="2:8" s="88" customFormat="1" x14ac:dyDescent="0.2">
      <c r="B15" s="103" t="s">
        <v>234</v>
      </c>
      <c r="C15" s="103" t="s">
        <v>235</v>
      </c>
      <c r="D15" s="103"/>
      <c r="E15" s="103" t="s">
        <v>154</v>
      </c>
      <c r="F15" s="103" t="s">
        <v>236</v>
      </c>
      <c r="G15" s="103"/>
      <c r="H15" s="87" t="s">
        <v>237</v>
      </c>
    </row>
    <row r="16" spans="2:8" x14ac:dyDescent="0.2">
      <c r="B16" s="89">
        <f>Resumo!D35</f>
        <v>62589.119999999995</v>
      </c>
      <c r="C16" s="90">
        <f>Resumo!E35</f>
        <v>0.12445680002274018</v>
      </c>
      <c r="D16" s="90" t="str">
        <f>Resumo!B35</f>
        <v xml:space="preserve"> 8 </v>
      </c>
      <c r="E16" s="91" t="str">
        <f>Resumo!C35</f>
        <v>PISO</v>
      </c>
      <c r="F16" s="92">
        <f>C16</f>
        <v>0.12445680002274018</v>
      </c>
      <c r="H16" s="94" t="str">
        <f t="shared" ref="H16:H28" si="0">IF(F16&lt;=$C$10,$B$10,IF(F16&lt;=$C$11,$B$11,$B$12))</f>
        <v>A</v>
      </c>
    </row>
    <row r="17" spans="1:8" x14ac:dyDescent="0.2">
      <c r="B17" s="89">
        <f>Resumo!D45</f>
        <v>56124.857699999993</v>
      </c>
      <c r="C17" s="90">
        <f>Resumo!E45</f>
        <v>0.11160278641197781</v>
      </c>
      <c r="D17" s="90" t="str">
        <f>Resumo!B45</f>
        <v xml:space="preserve"> 18 </v>
      </c>
      <c r="E17" s="91" t="str">
        <f>Resumo!C45</f>
        <v>ESQUADRIAS</v>
      </c>
      <c r="F17" s="92">
        <f>C16+C17</f>
        <v>0.23605958643471797</v>
      </c>
      <c r="H17" s="94" t="str">
        <f t="shared" si="0"/>
        <v>A</v>
      </c>
    </row>
    <row r="18" spans="1:8" x14ac:dyDescent="0.2">
      <c r="B18" s="89">
        <f>Resumo!D47</f>
        <v>55693.001300000011</v>
      </c>
      <c r="C18" s="90">
        <f>Resumo!E47</f>
        <v>0.11074405144952207</v>
      </c>
      <c r="D18" s="90" t="str">
        <f>Resumo!B47</f>
        <v xml:space="preserve"> 20 </v>
      </c>
      <c r="E18" s="91" t="str">
        <f>Resumo!C47</f>
        <v>PINTURA</v>
      </c>
      <c r="F18" s="92">
        <f t="shared" ref="F18:F28" si="1">F17+C18</f>
        <v>0.34680363788424007</v>
      </c>
      <c r="H18" s="94" t="str">
        <f t="shared" si="0"/>
        <v>A</v>
      </c>
    </row>
    <row r="19" spans="1:8" x14ac:dyDescent="0.2">
      <c r="B19" s="89">
        <f>Resumo!D37</f>
        <v>54338.454400000002</v>
      </c>
      <c r="C19" s="90">
        <f>Resumo!E37</f>
        <v>0.1080505709747251</v>
      </c>
      <c r="D19" s="90" t="str">
        <f>Resumo!B37</f>
        <v xml:space="preserve"> 10 </v>
      </c>
      <c r="E19" s="91" t="str">
        <f>Resumo!C37</f>
        <v>INSTALAÇÕES HIDRÁULICAS E SANITÁRIAS</v>
      </c>
      <c r="F19" s="92">
        <f t="shared" si="1"/>
        <v>0.45485420885896516</v>
      </c>
      <c r="H19" s="94" t="str">
        <f t="shared" si="0"/>
        <v>A</v>
      </c>
    </row>
    <row r="20" spans="1:8" x14ac:dyDescent="0.2">
      <c r="B20" s="89">
        <f>Resumo!D39</f>
        <v>50523.28</v>
      </c>
      <c r="C20" s="90">
        <f>Resumo!E39</f>
        <v>0.10046419817778088</v>
      </c>
      <c r="D20" s="90" t="str">
        <f>Resumo!B39</f>
        <v xml:space="preserve"> 12 </v>
      </c>
      <c r="E20" s="91" t="str">
        <f>Resumo!C39</f>
        <v>INSTALAÇÕES ELÉTRICAS</v>
      </c>
      <c r="F20" s="92">
        <f t="shared" si="1"/>
        <v>0.55531840703674606</v>
      </c>
      <c r="H20" s="94" t="str">
        <f t="shared" si="0"/>
        <v>B</v>
      </c>
    </row>
    <row r="21" spans="1:8" x14ac:dyDescent="0.2">
      <c r="B21" s="89">
        <f>Resumo!D42</f>
        <v>49577.144</v>
      </c>
      <c r="C21" s="90">
        <f>Resumo!E42</f>
        <v>9.8582831912424937E-2</v>
      </c>
      <c r="D21" s="90" t="str">
        <f>Resumo!B42</f>
        <v xml:space="preserve"> 15 </v>
      </c>
      <c r="E21" s="91" t="str">
        <f>Resumo!C42</f>
        <v>INSTALAÇÕES DE AR-CONDICINADO</v>
      </c>
      <c r="F21" s="92">
        <f t="shared" si="1"/>
        <v>0.65390123894917096</v>
      </c>
      <c r="H21" s="94" t="str">
        <f t="shared" si="0"/>
        <v>B</v>
      </c>
    </row>
    <row r="22" spans="1:8" x14ac:dyDescent="0.2">
      <c r="B22" s="89">
        <f>Resumo!D34</f>
        <v>46694.643299999996</v>
      </c>
      <c r="C22" s="90">
        <f>Resumo!E34</f>
        <v>9.2851055955432582E-2</v>
      </c>
      <c r="D22" s="90" t="str">
        <f>Resumo!B34</f>
        <v xml:space="preserve"> 7 </v>
      </c>
      <c r="E22" s="91" t="str">
        <f>Resumo!C34</f>
        <v>REVESTIMENTOS</v>
      </c>
      <c r="F22" s="92">
        <f t="shared" si="1"/>
        <v>0.74675229490460349</v>
      </c>
      <c r="H22" s="94" t="str">
        <f t="shared" si="0"/>
        <v>B</v>
      </c>
    </row>
    <row r="23" spans="1:8" x14ac:dyDescent="0.2">
      <c r="B23" s="89">
        <f>Resumo!D49</f>
        <v>42264.8344</v>
      </c>
      <c r="C23" s="90">
        <f>Resumo!E49</f>
        <v>8.4042498806741972E-2</v>
      </c>
      <c r="D23" s="90" t="str">
        <f>Resumo!B49</f>
        <v xml:space="preserve"> 22 </v>
      </c>
      <c r="E23" s="91" t="str">
        <f>Resumo!C49</f>
        <v>SERVIÇOS COMPLEMENTARES</v>
      </c>
      <c r="F23" s="92">
        <f t="shared" si="1"/>
        <v>0.83079479371134546</v>
      </c>
      <c r="H23" s="94" t="str">
        <f t="shared" si="0"/>
        <v>C</v>
      </c>
    </row>
    <row r="24" spans="1:8" x14ac:dyDescent="0.2">
      <c r="B24" s="89">
        <f>Resumo!D50</f>
        <v>40398.6</v>
      </c>
      <c r="C24" s="90">
        <f>Resumo!E50</f>
        <v>8.033154135093562E-2</v>
      </c>
      <c r="D24" s="90" t="str">
        <f>Resumo!B50</f>
        <v xml:space="preserve"> 23</v>
      </c>
      <c r="E24" s="91" t="str">
        <f>Resumo!C50</f>
        <v>GERENCIAMENTO DE OBRAS / FISCALIZAÇÃO</v>
      </c>
      <c r="F24" s="92">
        <f t="shared" si="1"/>
        <v>0.91112633506228113</v>
      </c>
      <c r="H24" s="94" t="str">
        <f t="shared" si="0"/>
        <v>C</v>
      </c>
    </row>
    <row r="25" spans="1:8" x14ac:dyDescent="0.2">
      <c r="B25" s="89">
        <f>Resumo!D25</f>
        <v>27982.731099999997</v>
      </c>
      <c r="C25" s="90">
        <f>Resumo!E25</f>
        <v>5.5642916350362684E-2</v>
      </c>
      <c r="D25" s="90" t="str">
        <f>Resumo!B25</f>
        <v xml:space="preserve"> 1 </v>
      </c>
      <c r="E25" s="91" t="str">
        <f>Resumo!C25</f>
        <v>SERVIÇOS PRELIMINARES / TÉCNICOS</v>
      </c>
      <c r="F25" s="92">
        <f t="shared" si="1"/>
        <v>0.9667692514126438</v>
      </c>
      <c r="H25" s="94" t="str">
        <f t="shared" si="0"/>
        <v>C</v>
      </c>
    </row>
    <row r="26" spans="1:8" x14ac:dyDescent="0.2">
      <c r="B26" s="89">
        <f>Resumo!D33</f>
        <v>12203.784</v>
      </c>
      <c r="C26" s="90">
        <f>Resumo!E33</f>
        <v>2.426689981914934E-2</v>
      </c>
      <c r="D26" s="90" t="str">
        <f>Resumo!B33</f>
        <v xml:space="preserve"> 6 </v>
      </c>
      <c r="E26" s="91" t="str">
        <f>Resumo!C33</f>
        <v>IMPERMEABILIZAÇÃO, ISOLAÇÃO TÉRMICA E ACÚSTICA</v>
      </c>
      <c r="F26" s="92">
        <f t="shared" si="1"/>
        <v>0.99103615123179312</v>
      </c>
      <c r="H26" s="94" t="str">
        <f t="shared" si="0"/>
        <v>C</v>
      </c>
    </row>
    <row r="27" spans="1:8" x14ac:dyDescent="0.2">
      <c r="B27" s="89">
        <f>Resumo!D36</f>
        <v>3420.0047999999997</v>
      </c>
      <c r="C27" s="90">
        <f>Resumo!E36</f>
        <v>6.8005885602867005E-3</v>
      </c>
      <c r="D27" s="90" t="str">
        <f>Resumo!B36</f>
        <v xml:space="preserve"> 9 </v>
      </c>
      <c r="E27" s="91" t="str">
        <f>Resumo!C36</f>
        <v>FORRO</v>
      </c>
      <c r="F27" s="92">
        <f t="shared" si="1"/>
        <v>0.99783673979207976</v>
      </c>
      <c r="H27" s="94" t="str">
        <f t="shared" si="0"/>
        <v>C</v>
      </c>
    </row>
    <row r="28" spans="1:8" x14ac:dyDescent="0.2">
      <c r="B28" s="89">
        <f>Resumo!D48</f>
        <v>1087.8999999999999</v>
      </c>
      <c r="C28" s="90">
        <f>Resumo!E48</f>
        <v>2.163260207920147E-3</v>
      </c>
      <c r="D28" s="90" t="str">
        <f>Resumo!B48</f>
        <v xml:space="preserve"> 21 </v>
      </c>
      <c r="E28" s="91" t="str">
        <f>Resumo!C48</f>
        <v>PAISAGISMO / URBANIZAÇÃO</v>
      </c>
      <c r="F28" s="92">
        <f t="shared" si="1"/>
        <v>0.99999999999999989</v>
      </c>
      <c r="H28" s="94" t="str">
        <f t="shared" si="0"/>
        <v>C</v>
      </c>
    </row>
    <row r="29" spans="1:8" s="95" customFormat="1" x14ac:dyDescent="0.2">
      <c r="E29" s="96"/>
      <c r="F29" s="97"/>
      <c r="G29" s="98"/>
      <c r="H29" s="99"/>
    </row>
    <row r="30" spans="1:8" x14ac:dyDescent="0.2">
      <c r="E30" s="100"/>
      <c r="F30" s="89"/>
      <c r="G30" s="90"/>
    </row>
    <row r="31" spans="1:8" s="101" customFormat="1" x14ac:dyDescent="0.2">
      <c r="A31" s="93"/>
      <c r="B31" s="93"/>
      <c r="C31" s="93"/>
      <c r="D31" s="93"/>
      <c r="E31" s="100"/>
      <c r="F31" s="89"/>
      <c r="G31" s="90"/>
    </row>
    <row r="32" spans="1:8" s="101" customFormat="1" x14ac:dyDescent="0.2">
      <c r="A32" s="93"/>
      <c r="B32" s="93"/>
      <c r="C32" s="93"/>
      <c r="D32" s="93"/>
      <c r="E32" s="100"/>
      <c r="F32" s="89"/>
      <c r="G32" s="90"/>
    </row>
    <row r="33" spans="1:7" s="101" customFormat="1" x14ac:dyDescent="0.2">
      <c r="A33" s="93"/>
      <c r="B33" s="93"/>
      <c r="C33" s="93"/>
      <c r="D33" s="93"/>
      <c r="E33" s="100"/>
      <c r="F33" s="89"/>
      <c r="G33" s="90"/>
    </row>
    <row r="34" spans="1:7" s="101" customFormat="1" x14ac:dyDescent="0.2">
      <c r="A34" s="93"/>
      <c r="B34" s="93"/>
      <c r="C34" s="93"/>
      <c r="D34" s="93"/>
      <c r="E34" s="100"/>
      <c r="F34" s="89"/>
      <c r="G34" s="90"/>
    </row>
    <row r="35" spans="1:7" s="101" customFormat="1" x14ac:dyDescent="0.2">
      <c r="A35" s="93"/>
      <c r="B35" s="93"/>
      <c r="C35" s="93"/>
      <c r="D35" s="93"/>
      <c r="E35" s="100"/>
      <c r="F35" s="89"/>
      <c r="G35" s="90"/>
    </row>
    <row r="36" spans="1:7" s="101" customFormat="1" x14ac:dyDescent="0.2">
      <c r="A36" s="93"/>
      <c r="B36" s="93"/>
      <c r="C36" s="93"/>
      <c r="D36" s="93"/>
      <c r="E36" s="100"/>
      <c r="F36" s="89"/>
      <c r="G36" s="90"/>
    </row>
    <row r="37" spans="1:7" s="101" customFormat="1" x14ac:dyDescent="0.2">
      <c r="A37" s="93"/>
      <c r="B37" s="93"/>
      <c r="C37" s="93"/>
      <c r="D37" s="93"/>
      <c r="E37" s="100"/>
      <c r="F37" s="89"/>
      <c r="G37" s="90"/>
    </row>
    <row r="38" spans="1:7" s="101" customFormat="1" x14ac:dyDescent="0.2">
      <c r="A38" s="93"/>
      <c r="B38" s="93"/>
      <c r="C38" s="93"/>
      <c r="D38" s="93"/>
      <c r="E38" s="100"/>
      <c r="F38" s="89"/>
      <c r="G38" s="90"/>
    </row>
    <row r="39" spans="1:7" s="101" customFormat="1" x14ac:dyDescent="0.2">
      <c r="A39" s="93"/>
      <c r="B39" s="93"/>
      <c r="C39" s="93"/>
      <c r="D39" s="93"/>
      <c r="E39" s="100"/>
      <c r="F39" s="89"/>
      <c r="G39" s="90"/>
    </row>
    <row r="40" spans="1:7" s="101" customFormat="1" x14ac:dyDescent="0.2">
      <c r="A40" s="93"/>
      <c r="B40" s="93"/>
      <c r="C40" s="93"/>
      <c r="D40" s="93"/>
      <c r="E40" s="100"/>
      <c r="F40" s="89"/>
      <c r="G40" s="90"/>
    </row>
    <row r="41" spans="1:7" s="101" customFormat="1" x14ac:dyDescent="0.2">
      <c r="A41" s="93"/>
      <c r="B41" s="93"/>
      <c r="C41" s="93"/>
      <c r="D41" s="93"/>
      <c r="E41" s="100"/>
      <c r="F41" s="89"/>
      <c r="G41" s="90"/>
    </row>
    <row r="42" spans="1:7" s="101" customFormat="1" x14ac:dyDescent="0.2">
      <c r="A42" s="93"/>
      <c r="B42" s="93"/>
      <c r="C42" s="93"/>
      <c r="D42" s="93"/>
      <c r="E42" s="100"/>
      <c r="F42" s="89"/>
      <c r="G42" s="90"/>
    </row>
    <row r="43" spans="1:7" s="101" customFormat="1" x14ac:dyDescent="0.2">
      <c r="A43" s="93"/>
      <c r="B43" s="93"/>
      <c r="C43" s="93"/>
      <c r="D43" s="93"/>
      <c r="E43" s="100"/>
      <c r="F43" s="89"/>
      <c r="G43" s="90"/>
    </row>
    <row r="44" spans="1:7" s="101" customFormat="1" x14ac:dyDescent="0.2">
      <c r="A44" s="93"/>
      <c r="B44" s="93"/>
      <c r="C44" s="93"/>
      <c r="D44" s="93"/>
      <c r="E44" s="100"/>
      <c r="F44" s="89"/>
      <c r="G44" s="90"/>
    </row>
    <row r="45" spans="1:7" s="101" customFormat="1" x14ac:dyDescent="0.2">
      <c r="A45" s="93"/>
      <c r="B45" s="93"/>
      <c r="C45" s="93"/>
      <c r="D45" s="93"/>
      <c r="E45" s="100"/>
      <c r="F45" s="89"/>
      <c r="G45" s="90"/>
    </row>
    <row r="46" spans="1:7" s="101" customFormat="1" x14ac:dyDescent="0.2">
      <c r="A46" s="93"/>
      <c r="B46" s="93"/>
      <c r="C46" s="93"/>
      <c r="D46" s="93"/>
      <c r="E46" s="100"/>
      <c r="F46" s="89"/>
      <c r="G46" s="90"/>
    </row>
    <row r="47" spans="1:7" s="101" customFormat="1" x14ac:dyDescent="0.2">
      <c r="A47" s="93"/>
      <c r="B47" s="93"/>
      <c r="C47" s="93"/>
      <c r="D47" s="93"/>
      <c r="E47" s="100"/>
      <c r="F47" s="89"/>
      <c r="G47" s="90"/>
    </row>
    <row r="48" spans="1:7" s="101" customFormat="1" x14ac:dyDescent="0.2">
      <c r="A48" s="93"/>
      <c r="B48" s="93"/>
      <c r="C48" s="93"/>
      <c r="D48" s="93"/>
      <c r="E48" s="100"/>
      <c r="F48" s="89"/>
      <c r="G48" s="90"/>
    </row>
    <row r="49" spans="1:7" s="101" customFormat="1" x14ac:dyDescent="0.2">
      <c r="A49" s="93"/>
      <c r="B49" s="93"/>
      <c r="C49" s="93"/>
      <c r="D49" s="93"/>
      <c r="E49" s="100"/>
      <c r="F49" s="89"/>
      <c r="G49" s="90"/>
    </row>
    <row r="50" spans="1:7" s="101" customFormat="1" x14ac:dyDescent="0.2">
      <c r="A50" s="93"/>
      <c r="B50" s="93"/>
      <c r="C50" s="93"/>
      <c r="D50" s="93"/>
      <c r="E50" s="100"/>
      <c r="F50" s="89"/>
      <c r="G50" s="90"/>
    </row>
    <row r="51" spans="1:7" s="101" customFormat="1" x14ac:dyDescent="0.2">
      <c r="A51" s="93"/>
      <c r="B51" s="93"/>
      <c r="C51" s="93"/>
      <c r="D51" s="93"/>
      <c r="E51" s="100"/>
      <c r="F51" s="89"/>
      <c r="G51" s="90"/>
    </row>
    <row r="52" spans="1:7" s="101" customFormat="1" x14ac:dyDescent="0.2">
      <c r="A52" s="93"/>
      <c r="B52" s="93"/>
      <c r="C52" s="93"/>
      <c r="D52" s="93"/>
      <c r="E52" s="100"/>
      <c r="F52" s="89"/>
      <c r="G52" s="90"/>
    </row>
    <row r="53" spans="1:7" s="101" customFormat="1" x14ac:dyDescent="0.2">
      <c r="A53" s="93"/>
      <c r="B53" s="93"/>
      <c r="C53" s="93"/>
      <c r="D53" s="93"/>
      <c r="E53" s="100"/>
      <c r="F53" s="89"/>
      <c r="G53" s="90"/>
    </row>
    <row r="54" spans="1:7" s="101" customFormat="1" x14ac:dyDescent="0.2">
      <c r="A54" s="93"/>
      <c r="B54" s="93"/>
      <c r="C54" s="93"/>
      <c r="D54" s="93"/>
      <c r="E54" s="100"/>
      <c r="F54" s="89"/>
      <c r="G54" s="90"/>
    </row>
    <row r="55" spans="1:7" s="101" customFormat="1" x14ac:dyDescent="0.2">
      <c r="A55" s="93"/>
      <c r="B55" s="93"/>
      <c r="C55" s="93"/>
      <c r="D55" s="93"/>
      <c r="E55" s="100"/>
      <c r="F55" s="89"/>
      <c r="G55" s="90"/>
    </row>
    <row r="56" spans="1:7" s="101" customFormat="1" x14ac:dyDescent="0.2">
      <c r="A56" s="93"/>
      <c r="B56" s="93"/>
      <c r="C56" s="93"/>
      <c r="D56" s="93"/>
      <c r="E56" s="100"/>
      <c r="F56" s="89"/>
      <c r="G56" s="90"/>
    </row>
    <row r="57" spans="1:7" s="101" customFormat="1" x14ac:dyDescent="0.2">
      <c r="A57" s="93"/>
      <c r="B57" s="93"/>
      <c r="C57" s="93"/>
      <c r="D57" s="93"/>
      <c r="E57" s="100"/>
      <c r="F57" s="89"/>
      <c r="G57" s="90"/>
    </row>
    <row r="58" spans="1:7" s="101" customFormat="1" x14ac:dyDescent="0.2">
      <c r="A58" s="93"/>
      <c r="B58" s="93"/>
      <c r="C58" s="93"/>
      <c r="D58" s="93"/>
      <c r="E58" s="100"/>
      <c r="F58" s="89"/>
      <c r="G58" s="90"/>
    </row>
    <row r="59" spans="1:7" s="101" customFormat="1" x14ac:dyDescent="0.2">
      <c r="A59" s="93"/>
      <c r="B59" s="93"/>
      <c r="C59" s="93"/>
      <c r="D59" s="93"/>
      <c r="E59" s="100"/>
      <c r="F59" s="89"/>
      <c r="G59" s="90"/>
    </row>
    <row r="60" spans="1:7" s="101" customFormat="1" x14ac:dyDescent="0.2">
      <c r="A60" s="93"/>
      <c r="B60" s="93"/>
      <c r="C60" s="93"/>
      <c r="D60" s="93"/>
      <c r="E60" s="100"/>
      <c r="F60" s="89"/>
      <c r="G60" s="90"/>
    </row>
    <row r="61" spans="1:7" s="101" customFormat="1" x14ac:dyDescent="0.2">
      <c r="A61" s="93"/>
      <c r="B61" s="93"/>
      <c r="C61" s="93"/>
      <c r="D61" s="93"/>
      <c r="E61" s="100"/>
      <c r="F61" s="89"/>
      <c r="G61" s="90"/>
    </row>
    <row r="62" spans="1:7" s="101" customFormat="1" x14ac:dyDescent="0.2">
      <c r="A62" s="93"/>
      <c r="B62" s="93"/>
      <c r="C62" s="93"/>
      <c r="D62" s="93"/>
      <c r="E62" s="100"/>
      <c r="F62" s="89"/>
      <c r="G62" s="90"/>
    </row>
    <row r="63" spans="1:7" s="101" customFormat="1" x14ac:dyDescent="0.2">
      <c r="A63" s="93"/>
      <c r="B63" s="93"/>
      <c r="C63" s="93"/>
      <c r="D63" s="93"/>
      <c r="E63" s="100"/>
      <c r="F63" s="89"/>
      <c r="G63" s="90"/>
    </row>
    <row r="64" spans="1:7" s="101" customFormat="1" x14ac:dyDescent="0.2">
      <c r="A64" s="93"/>
      <c r="B64" s="93"/>
      <c r="C64" s="93"/>
      <c r="D64" s="93"/>
      <c r="E64" s="100"/>
      <c r="F64" s="89"/>
      <c r="G64" s="90"/>
    </row>
    <row r="65" spans="1:7" s="101" customFormat="1" x14ac:dyDescent="0.2">
      <c r="A65" s="93"/>
      <c r="B65" s="93"/>
      <c r="C65" s="93"/>
      <c r="D65" s="93"/>
      <c r="E65" s="100"/>
      <c r="F65" s="89"/>
      <c r="G65" s="90"/>
    </row>
    <row r="66" spans="1:7" s="101" customFormat="1" x14ac:dyDescent="0.2">
      <c r="A66" s="93"/>
      <c r="B66" s="93"/>
      <c r="C66" s="93"/>
      <c r="D66" s="93"/>
      <c r="E66" s="100"/>
      <c r="F66" s="89"/>
      <c r="G66" s="90"/>
    </row>
    <row r="67" spans="1:7" s="101" customFormat="1" x14ac:dyDescent="0.2">
      <c r="A67" s="93"/>
      <c r="B67" s="93"/>
      <c r="C67" s="93"/>
      <c r="D67" s="93"/>
      <c r="E67" s="100"/>
      <c r="F67" s="89"/>
      <c r="G67" s="90"/>
    </row>
    <row r="68" spans="1:7" s="101" customFormat="1" x14ac:dyDescent="0.2">
      <c r="A68" s="93"/>
      <c r="B68" s="93"/>
      <c r="C68" s="93"/>
      <c r="D68" s="93"/>
      <c r="E68" s="100"/>
      <c r="F68" s="89"/>
      <c r="G68" s="90"/>
    </row>
    <row r="69" spans="1:7" s="101" customFormat="1" x14ac:dyDescent="0.2">
      <c r="A69" s="93"/>
      <c r="B69" s="93"/>
      <c r="C69" s="93"/>
      <c r="D69" s="93"/>
      <c r="E69" s="100"/>
      <c r="F69" s="89"/>
      <c r="G69" s="90"/>
    </row>
    <row r="70" spans="1:7" s="101" customFormat="1" x14ac:dyDescent="0.2">
      <c r="A70" s="93"/>
      <c r="B70" s="93"/>
      <c r="C70" s="93"/>
      <c r="D70" s="93"/>
      <c r="E70" s="100"/>
      <c r="F70" s="89"/>
      <c r="G70" s="90"/>
    </row>
    <row r="71" spans="1:7" s="101" customFormat="1" x14ac:dyDescent="0.2">
      <c r="A71" s="93"/>
      <c r="B71" s="93"/>
      <c r="C71" s="93"/>
      <c r="D71" s="93"/>
      <c r="E71" s="100"/>
      <c r="F71" s="89"/>
      <c r="G71" s="90"/>
    </row>
    <row r="72" spans="1:7" s="101" customFormat="1" x14ac:dyDescent="0.2">
      <c r="A72" s="93"/>
      <c r="B72" s="93"/>
      <c r="C72" s="93"/>
      <c r="D72" s="93"/>
      <c r="E72" s="100"/>
      <c r="F72" s="89"/>
      <c r="G72" s="90"/>
    </row>
    <row r="73" spans="1:7" s="101" customFormat="1" x14ac:dyDescent="0.2">
      <c r="A73" s="93"/>
      <c r="B73" s="93"/>
      <c r="C73" s="93"/>
      <c r="D73" s="93"/>
      <c r="E73" s="100"/>
      <c r="F73" s="89"/>
      <c r="G73" s="90"/>
    </row>
    <row r="74" spans="1:7" s="101" customFormat="1" x14ac:dyDescent="0.2">
      <c r="A74" s="93"/>
      <c r="B74" s="93"/>
      <c r="C74" s="93"/>
      <c r="D74" s="93"/>
      <c r="E74" s="100"/>
      <c r="F74" s="89"/>
      <c r="G74" s="90"/>
    </row>
    <row r="75" spans="1:7" s="101" customFormat="1" x14ac:dyDescent="0.2">
      <c r="A75" s="93"/>
      <c r="B75" s="93"/>
      <c r="C75" s="93"/>
      <c r="D75" s="93"/>
      <c r="E75" s="100"/>
      <c r="F75" s="89"/>
      <c r="G75" s="90"/>
    </row>
    <row r="76" spans="1:7" s="101" customFormat="1" x14ac:dyDescent="0.2">
      <c r="A76" s="93"/>
      <c r="B76" s="93"/>
      <c r="C76" s="93"/>
      <c r="D76" s="93"/>
      <c r="E76" s="100"/>
      <c r="F76" s="89"/>
      <c r="G76" s="90"/>
    </row>
    <row r="77" spans="1:7" s="101" customFormat="1" x14ac:dyDescent="0.2">
      <c r="A77" s="93"/>
      <c r="B77" s="93"/>
      <c r="C77" s="93"/>
      <c r="D77" s="93"/>
      <c r="E77" s="100"/>
      <c r="F77" s="89"/>
      <c r="G77" s="90"/>
    </row>
    <row r="78" spans="1:7" s="101" customFormat="1" x14ac:dyDescent="0.2">
      <c r="A78" s="93"/>
      <c r="B78" s="93"/>
      <c r="C78" s="93"/>
      <c r="D78" s="93"/>
      <c r="E78" s="100"/>
      <c r="F78" s="89"/>
      <c r="G78" s="90"/>
    </row>
    <row r="79" spans="1:7" s="101" customFormat="1" x14ac:dyDescent="0.2">
      <c r="A79" s="93"/>
      <c r="B79" s="93"/>
      <c r="C79" s="93"/>
      <c r="D79" s="93"/>
      <c r="E79" s="100"/>
      <c r="F79" s="89"/>
      <c r="G79" s="90"/>
    </row>
    <row r="80" spans="1:7" s="101" customFormat="1" x14ac:dyDescent="0.2">
      <c r="A80" s="93"/>
      <c r="B80" s="93"/>
      <c r="C80" s="93"/>
      <c r="D80" s="93"/>
      <c r="E80" s="100"/>
      <c r="F80" s="89"/>
      <c r="G80" s="90"/>
    </row>
    <row r="81" spans="1:7" s="101" customFormat="1" x14ac:dyDescent="0.2">
      <c r="A81" s="93"/>
      <c r="B81" s="93"/>
      <c r="C81" s="93"/>
      <c r="D81" s="93"/>
      <c r="E81" s="100"/>
      <c r="F81" s="89"/>
      <c r="G81" s="90"/>
    </row>
    <row r="82" spans="1:7" s="101" customFormat="1" x14ac:dyDescent="0.2">
      <c r="A82" s="93"/>
      <c r="B82" s="93"/>
      <c r="C82" s="93"/>
      <c r="D82" s="93"/>
      <c r="E82" s="100"/>
      <c r="F82" s="89"/>
      <c r="G82" s="90"/>
    </row>
    <row r="83" spans="1:7" s="101" customFormat="1" x14ac:dyDescent="0.2">
      <c r="A83" s="93"/>
      <c r="B83" s="93"/>
      <c r="C83" s="93"/>
      <c r="D83" s="93"/>
      <c r="E83" s="100"/>
      <c r="F83" s="89"/>
      <c r="G83" s="90"/>
    </row>
    <row r="84" spans="1:7" s="101" customFormat="1" x14ac:dyDescent="0.2">
      <c r="A84" s="93"/>
      <c r="B84" s="93"/>
      <c r="C84" s="93"/>
      <c r="D84" s="93"/>
      <c r="E84" s="100"/>
      <c r="F84" s="89"/>
      <c r="G84" s="90"/>
    </row>
    <row r="85" spans="1:7" s="101" customFormat="1" x14ac:dyDescent="0.2">
      <c r="A85" s="93"/>
      <c r="B85" s="93"/>
      <c r="C85" s="93"/>
      <c r="D85" s="93"/>
      <c r="E85" s="100"/>
      <c r="F85" s="89"/>
      <c r="G85" s="90"/>
    </row>
    <row r="86" spans="1:7" s="101" customFormat="1" x14ac:dyDescent="0.2">
      <c r="A86" s="93"/>
      <c r="B86" s="93"/>
      <c r="C86" s="93"/>
      <c r="D86" s="93"/>
      <c r="E86" s="100"/>
      <c r="F86" s="89"/>
      <c r="G86" s="90"/>
    </row>
    <row r="87" spans="1:7" s="101" customFormat="1" x14ac:dyDescent="0.2">
      <c r="A87" s="93"/>
      <c r="B87" s="93"/>
      <c r="C87" s="93"/>
      <c r="D87" s="93"/>
      <c r="E87" s="100"/>
      <c r="F87" s="89"/>
      <c r="G87" s="90"/>
    </row>
    <row r="88" spans="1:7" s="101" customFormat="1" x14ac:dyDescent="0.2">
      <c r="A88" s="93"/>
      <c r="B88" s="93"/>
      <c r="C88" s="93"/>
      <c r="D88" s="93"/>
      <c r="E88" s="100"/>
      <c r="F88" s="89"/>
      <c r="G88" s="90"/>
    </row>
    <row r="89" spans="1:7" s="101" customFormat="1" x14ac:dyDescent="0.2">
      <c r="A89" s="93"/>
      <c r="B89" s="93"/>
      <c r="C89" s="93"/>
      <c r="D89" s="93"/>
      <c r="E89" s="100"/>
      <c r="F89" s="89"/>
      <c r="G89" s="90"/>
    </row>
    <row r="90" spans="1:7" s="101" customFormat="1" x14ac:dyDescent="0.2">
      <c r="A90" s="93"/>
      <c r="B90" s="93"/>
      <c r="C90" s="93"/>
      <c r="D90" s="93"/>
      <c r="E90" s="100"/>
      <c r="F90" s="89"/>
      <c r="G90" s="90"/>
    </row>
    <row r="91" spans="1:7" s="101" customFormat="1" x14ac:dyDescent="0.2">
      <c r="A91" s="93"/>
      <c r="B91" s="93"/>
      <c r="C91" s="93"/>
      <c r="D91" s="93"/>
      <c r="E91" s="100"/>
      <c r="F91" s="89"/>
      <c r="G91" s="90"/>
    </row>
    <row r="92" spans="1:7" s="101" customFormat="1" x14ac:dyDescent="0.2">
      <c r="A92" s="93"/>
      <c r="B92" s="93"/>
      <c r="C92" s="93"/>
      <c r="D92" s="93"/>
      <c r="E92" s="100"/>
      <c r="F92" s="89"/>
      <c r="G92" s="90"/>
    </row>
    <row r="93" spans="1:7" s="101" customFormat="1" x14ac:dyDescent="0.2">
      <c r="A93" s="93"/>
      <c r="B93" s="93"/>
      <c r="C93" s="93"/>
      <c r="D93" s="93"/>
      <c r="E93" s="100"/>
      <c r="F93" s="89"/>
      <c r="G93" s="90"/>
    </row>
    <row r="94" spans="1:7" s="101" customFormat="1" x14ac:dyDescent="0.2">
      <c r="A94" s="93"/>
      <c r="B94" s="93"/>
      <c r="C94" s="93"/>
      <c r="D94" s="93"/>
      <c r="E94" s="100"/>
      <c r="F94" s="89"/>
      <c r="G94" s="90"/>
    </row>
    <row r="95" spans="1:7" s="101" customFormat="1" x14ac:dyDescent="0.2">
      <c r="A95" s="93"/>
      <c r="B95" s="93"/>
      <c r="C95" s="93"/>
      <c r="D95" s="93"/>
      <c r="E95" s="100"/>
      <c r="F95" s="89"/>
      <c r="G95" s="90"/>
    </row>
    <row r="96" spans="1:7" s="101" customFormat="1" x14ac:dyDescent="0.2">
      <c r="A96" s="93"/>
      <c r="B96" s="93"/>
      <c r="C96" s="93"/>
      <c r="D96" s="93"/>
      <c r="E96" s="100"/>
      <c r="F96" s="89"/>
      <c r="G96" s="90"/>
    </row>
    <row r="97" spans="1:7" s="101" customFormat="1" x14ac:dyDescent="0.2">
      <c r="A97" s="93"/>
      <c r="B97" s="93"/>
      <c r="C97" s="93"/>
      <c r="D97" s="93"/>
      <c r="E97" s="100"/>
      <c r="F97" s="89"/>
      <c r="G97" s="90"/>
    </row>
    <row r="98" spans="1:7" s="101" customFormat="1" x14ac:dyDescent="0.2">
      <c r="A98" s="93"/>
      <c r="B98" s="93"/>
      <c r="C98" s="93"/>
      <c r="D98" s="93"/>
      <c r="E98" s="100"/>
      <c r="F98" s="89"/>
      <c r="G98" s="90"/>
    </row>
    <row r="99" spans="1:7" s="101" customFormat="1" x14ac:dyDescent="0.2">
      <c r="A99" s="93"/>
      <c r="B99" s="93"/>
      <c r="C99" s="93"/>
      <c r="D99" s="93"/>
      <c r="E99" s="100"/>
      <c r="F99" s="89"/>
      <c r="G99" s="90"/>
    </row>
    <row r="100" spans="1:7" s="101" customFormat="1" x14ac:dyDescent="0.2">
      <c r="A100" s="93"/>
      <c r="B100" s="93"/>
      <c r="C100" s="93"/>
      <c r="D100" s="93"/>
      <c r="E100" s="100"/>
      <c r="F100" s="89"/>
      <c r="G100" s="90"/>
    </row>
    <row r="101" spans="1:7" s="101" customFormat="1" x14ac:dyDescent="0.2">
      <c r="A101" s="93"/>
      <c r="B101" s="93"/>
      <c r="C101" s="93"/>
      <c r="D101" s="93"/>
      <c r="E101" s="100"/>
      <c r="F101" s="89"/>
      <c r="G101" s="90"/>
    </row>
    <row r="102" spans="1:7" s="101" customFormat="1" x14ac:dyDescent="0.2">
      <c r="A102" s="93"/>
      <c r="B102" s="93"/>
      <c r="C102" s="93"/>
      <c r="D102" s="93"/>
      <c r="E102" s="100"/>
      <c r="F102" s="89"/>
      <c r="G102" s="90"/>
    </row>
    <row r="103" spans="1:7" s="101" customFormat="1" x14ac:dyDescent="0.2">
      <c r="A103" s="93"/>
      <c r="B103" s="93"/>
      <c r="C103" s="93"/>
      <c r="D103" s="93"/>
      <c r="E103" s="100"/>
      <c r="F103" s="89"/>
      <c r="G103" s="90"/>
    </row>
    <row r="104" spans="1:7" s="101" customFormat="1" x14ac:dyDescent="0.2">
      <c r="A104" s="93"/>
      <c r="B104" s="93"/>
      <c r="C104" s="93"/>
      <c r="D104" s="93"/>
      <c r="E104" s="100"/>
      <c r="F104" s="89"/>
      <c r="G104" s="90"/>
    </row>
    <row r="105" spans="1:7" s="101" customFormat="1" x14ac:dyDescent="0.2">
      <c r="A105" s="93"/>
      <c r="B105" s="93"/>
      <c r="C105" s="93"/>
      <c r="D105" s="93"/>
      <c r="E105" s="100"/>
      <c r="F105" s="89"/>
      <c r="G105" s="90"/>
    </row>
    <row r="106" spans="1:7" s="101" customFormat="1" x14ac:dyDescent="0.2">
      <c r="A106" s="93"/>
      <c r="B106" s="93"/>
      <c r="C106" s="93"/>
      <c r="D106" s="93"/>
      <c r="E106" s="100"/>
      <c r="F106" s="89"/>
      <c r="G106" s="90"/>
    </row>
    <row r="107" spans="1:7" s="101" customFormat="1" x14ac:dyDescent="0.2">
      <c r="A107" s="93"/>
      <c r="B107" s="93"/>
      <c r="C107" s="93"/>
      <c r="D107" s="93"/>
      <c r="E107" s="100"/>
      <c r="F107" s="89"/>
      <c r="G107" s="90"/>
    </row>
    <row r="108" spans="1:7" s="101" customFormat="1" x14ac:dyDescent="0.2">
      <c r="A108" s="93"/>
      <c r="B108" s="93"/>
      <c r="C108" s="93"/>
      <c r="D108" s="93"/>
      <c r="E108" s="100"/>
      <c r="F108" s="89"/>
      <c r="G108" s="90"/>
    </row>
    <row r="109" spans="1:7" s="101" customFormat="1" x14ac:dyDescent="0.2">
      <c r="A109" s="93"/>
      <c r="B109" s="93"/>
      <c r="C109" s="93"/>
      <c r="D109" s="93"/>
      <c r="E109" s="100"/>
      <c r="F109" s="89"/>
      <c r="G109" s="90"/>
    </row>
    <row r="110" spans="1:7" s="101" customFormat="1" x14ac:dyDescent="0.2">
      <c r="A110" s="93"/>
      <c r="B110" s="93"/>
      <c r="C110" s="93"/>
      <c r="D110" s="93"/>
      <c r="E110" s="100"/>
      <c r="F110" s="89"/>
      <c r="G110" s="90"/>
    </row>
    <row r="111" spans="1:7" s="101" customFormat="1" x14ac:dyDescent="0.2">
      <c r="A111" s="93"/>
      <c r="B111" s="93"/>
      <c r="C111" s="93"/>
      <c r="D111" s="93"/>
      <c r="E111" s="100"/>
      <c r="F111" s="89"/>
      <c r="G111" s="90"/>
    </row>
    <row r="112" spans="1:7" s="101" customFormat="1" x14ac:dyDescent="0.2">
      <c r="A112" s="93"/>
      <c r="B112" s="93"/>
      <c r="C112" s="93"/>
      <c r="D112" s="93"/>
      <c r="E112" s="100"/>
      <c r="F112" s="89"/>
      <c r="G112" s="90"/>
    </row>
    <row r="113" spans="1:7" s="101" customFormat="1" x14ac:dyDescent="0.2">
      <c r="A113" s="93"/>
      <c r="B113" s="93"/>
      <c r="C113" s="93"/>
      <c r="D113" s="93"/>
      <c r="E113" s="100"/>
      <c r="F113" s="89"/>
      <c r="G113" s="90"/>
    </row>
    <row r="114" spans="1:7" s="101" customFormat="1" x14ac:dyDescent="0.2">
      <c r="A114" s="93"/>
      <c r="B114" s="93"/>
      <c r="C114" s="93"/>
      <c r="D114" s="93"/>
      <c r="E114" s="100"/>
      <c r="F114" s="89"/>
      <c r="G114" s="90"/>
    </row>
    <row r="115" spans="1:7" s="101" customFormat="1" x14ac:dyDescent="0.2">
      <c r="A115" s="93"/>
      <c r="B115" s="93"/>
      <c r="C115" s="93"/>
      <c r="D115" s="93"/>
      <c r="E115" s="100"/>
      <c r="F115" s="89"/>
      <c r="G115" s="90"/>
    </row>
    <row r="116" spans="1:7" s="101" customFormat="1" x14ac:dyDescent="0.2">
      <c r="A116" s="93"/>
      <c r="B116" s="93"/>
      <c r="C116" s="93"/>
      <c r="D116" s="93"/>
      <c r="E116" s="100"/>
      <c r="F116" s="89"/>
      <c r="G116" s="90"/>
    </row>
    <row r="117" spans="1:7" s="101" customFormat="1" x14ac:dyDescent="0.2">
      <c r="A117" s="93"/>
      <c r="B117" s="93"/>
      <c r="C117" s="93"/>
      <c r="D117" s="93"/>
      <c r="E117" s="100"/>
      <c r="F117" s="89"/>
      <c r="G117" s="90"/>
    </row>
    <row r="118" spans="1:7" s="101" customFormat="1" x14ac:dyDescent="0.2">
      <c r="A118" s="93"/>
      <c r="B118" s="93"/>
      <c r="C118" s="93"/>
      <c r="D118" s="93"/>
      <c r="E118" s="100"/>
      <c r="F118" s="89"/>
      <c r="G118" s="90"/>
    </row>
    <row r="119" spans="1:7" s="101" customFormat="1" x14ac:dyDescent="0.2">
      <c r="A119" s="93"/>
      <c r="B119" s="93"/>
      <c r="C119" s="93"/>
      <c r="D119" s="93"/>
      <c r="E119" s="100"/>
      <c r="F119" s="89"/>
      <c r="G119" s="90"/>
    </row>
    <row r="120" spans="1:7" s="101" customFormat="1" x14ac:dyDescent="0.2">
      <c r="A120" s="93"/>
      <c r="B120" s="93"/>
      <c r="C120" s="93"/>
      <c r="D120" s="93"/>
      <c r="E120" s="100"/>
      <c r="F120" s="89"/>
      <c r="G120" s="90"/>
    </row>
    <row r="121" spans="1:7" s="101" customFormat="1" x14ac:dyDescent="0.2">
      <c r="A121" s="93"/>
      <c r="B121" s="93"/>
      <c r="C121" s="93"/>
      <c r="D121" s="93"/>
      <c r="E121" s="100"/>
      <c r="F121" s="89"/>
      <c r="G121" s="90"/>
    </row>
    <row r="122" spans="1:7" s="101" customFormat="1" x14ac:dyDescent="0.2">
      <c r="A122" s="93"/>
      <c r="B122" s="93"/>
      <c r="C122" s="93"/>
      <c r="D122" s="93"/>
      <c r="E122" s="100"/>
      <c r="F122" s="89"/>
      <c r="G122" s="90"/>
    </row>
    <row r="123" spans="1:7" s="101" customFormat="1" x14ac:dyDescent="0.2">
      <c r="A123" s="93"/>
      <c r="B123" s="93"/>
      <c r="C123" s="93"/>
      <c r="D123" s="93"/>
      <c r="E123" s="100"/>
      <c r="F123" s="89"/>
      <c r="G123" s="90"/>
    </row>
    <row r="124" spans="1:7" s="101" customFormat="1" x14ac:dyDescent="0.2">
      <c r="A124" s="93"/>
      <c r="B124" s="93"/>
      <c r="C124" s="93"/>
      <c r="D124" s="93"/>
      <c r="E124" s="100"/>
      <c r="F124" s="89"/>
      <c r="G124" s="90"/>
    </row>
    <row r="125" spans="1:7" s="101" customFormat="1" x14ac:dyDescent="0.2">
      <c r="A125" s="93"/>
      <c r="B125" s="93"/>
      <c r="C125" s="93"/>
      <c r="D125" s="93"/>
      <c r="E125" s="100"/>
      <c r="F125" s="89"/>
      <c r="G125" s="90"/>
    </row>
    <row r="126" spans="1:7" s="101" customFormat="1" x14ac:dyDescent="0.2">
      <c r="A126" s="93"/>
      <c r="B126" s="93"/>
      <c r="C126" s="93"/>
      <c r="D126" s="93"/>
      <c r="E126" s="100"/>
      <c r="F126" s="89"/>
      <c r="G126" s="90"/>
    </row>
    <row r="127" spans="1:7" s="101" customFormat="1" x14ac:dyDescent="0.2">
      <c r="A127" s="93"/>
      <c r="B127" s="93"/>
      <c r="C127" s="93"/>
      <c r="D127" s="93"/>
      <c r="E127" s="100"/>
      <c r="F127" s="89"/>
      <c r="G127" s="90"/>
    </row>
    <row r="128" spans="1:7" s="101" customFormat="1" x14ac:dyDescent="0.2">
      <c r="A128" s="93"/>
      <c r="B128" s="93"/>
      <c r="C128" s="93"/>
      <c r="D128" s="93"/>
      <c r="E128" s="100"/>
      <c r="F128" s="89"/>
      <c r="G128" s="90"/>
    </row>
    <row r="129" spans="1:7" s="101" customFormat="1" x14ac:dyDescent="0.2">
      <c r="A129" s="93"/>
      <c r="B129" s="93"/>
      <c r="C129" s="93"/>
      <c r="D129" s="93"/>
      <c r="E129" s="100"/>
      <c r="F129" s="89"/>
      <c r="G129" s="90"/>
    </row>
    <row r="130" spans="1:7" s="101" customFormat="1" x14ac:dyDescent="0.2">
      <c r="A130" s="93"/>
      <c r="B130" s="93"/>
      <c r="C130" s="93"/>
      <c r="D130" s="93"/>
      <c r="E130" s="100"/>
      <c r="F130" s="89"/>
      <c r="G130" s="90"/>
    </row>
    <row r="131" spans="1:7" s="101" customFormat="1" x14ac:dyDescent="0.2">
      <c r="A131" s="93"/>
      <c r="B131" s="93"/>
      <c r="C131" s="93"/>
      <c r="D131" s="93"/>
      <c r="E131" s="100"/>
      <c r="F131" s="89"/>
      <c r="G131" s="90"/>
    </row>
    <row r="132" spans="1:7" s="101" customFormat="1" x14ac:dyDescent="0.2">
      <c r="A132" s="93"/>
      <c r="B132" s="93"/>
      <c r="C132" s="93"/>
      <c r="D132" s="93"/>
      <c r="E132" s="100"/>
      <c r="F132" s="89"/>
      <c r="G132" s="90"/>
    </row>
    <row r="133" spans="1:7" s="101" customFormat="1" x14ac:dyDescent="0.2">
      <c r="A133" s="93"/>
      <c r="B133" s="93"/>
      <c r="C133" s="93"/>
      <c r="D133" s="93"/>
      <c r="E133" s="100"/>
      <c r="F133" s="89"/>
      <c r="G133" s="90"/>
    </row>
    <row r="134" spans="1:7" s="101" customFormat="1" x14ac:dyDescent="0.2">
      <c r="A134" s="93"/>
      <c r="B134" s="93"/>
      <c r="C134" s="93"/>
      <c r="D134" s="93"/>
      <c r="E134" s="100"/>
      <c r="F134" s="89"/>
      <c r="G134" s="90"/>
    </row>
    <row r="135" spans="1:7" s="101" customFormat="1" x14ac:dyDescent="0.2">
      <c r="A135" s="93"/>
      <c r="B135" s="93"/>
      <c r="C135" s="93"/>
      <c r="D135" s="93"/>
      <c r="E135" s="100"/>
      <c r="F135" s="89"/>
      <c r="G135" s="90"/>
    </row>
    <row r="136" spans="1:7" s="101" customFormat="1" x14ac:dyDescent="0.2">
      <c r="A136" s="93"/>
      <c r="B136" s="93"/>
      <c r="C136" s="93"/>
      <c r="D136" s="93"/>
      <c r="E136" s="100"/>
      <c r="F136" s="89"/>
      <c r="G136" s="90"/>
    </row>
    <row r="137" spans="1:7" s="101" customFormat="1" x14ac:dyDescent="0.2">
      <c r="A137" s="93"/>
      <c r="B137" s="93"/>
      <c r="C137" s="93"/>
      <c r="D137" s="93"/>
      <c r="E137" s="100"/>
      <c r="F137" s="89"/>
      <c r="G137" s="90"/>
    </row>
    <row r="138" spans="1:7" s="101" customFormat="1" x14ac:dyDescent="0.2">
      <c r="A138" s="93"/>
      <c r="B138" s="93"/>
      <c r="C138" s="93"/>
      <c r="D138" s="93"/>
      <c r="E138" s="100"/>
      <c r="F138" s="89"/>
      <c r="G138" s="90"/>
    </row>
    <row r="139" spans="1:7" s="101" customFormat="1" x14ac:dyDescent="0.2">
      <c r="A139" s="93"/>
      <c r="B139" s="93"/>
      <c r="C139" s="93"/>
      <c r="D139" s="93"/>
      <c r="E139" s="100"/>
      <c r="F139" s="89"/>
      <c r="G139" s="90"/>
    </row>
    <row r="140" spans="1:7" s="101" customFormat="1" x14ac:dyDescent="0.2">
      <c r="A140" s="93"/>
      <c r="B140" s="93"/>
      <c r="C140" s="93"/>
      <c r="D140" s="93"/>
      <c r="E140" s="100"/>
      <c r="F140" s="89"/>
      <c r="G140" s="90"/>
    </row>
    <row r="141" spans="1:7" s="101" customFormat="1" x14ac:dyDescent="0.2">
      <c r="A141" s="93"/>
      <c r="B141" s="93"/>
      <c r="C141" s="93"/>
      <c r="D141" s="93"/>
      <c r="E141" s="100"/>
      <c r="F141" s="89"/>
      <c r="G141" s="90"/>
    </row>
    <row r="142" spans="1:7" s="101" customFormat="1" x14ac:dyDescent="0.2">
      <c r="A142" s="93"/>
      <c r="B142" s="93"/>
      <c r="C142" s="93"/>
      <c r="D142" s="93"/>
      <c r="E142" s="100"/>
      <c r="F142" s="89"/>
      <c r="G142" s="90"/>
    </row>
    <row r="143" spans="1:7" s="101" customFormat="1" x14ac:dyDescent="0.2">
      <c r="A143" s="93"/>
      <c r="B143" s="93"/>
      <c r="C143" s="93"/>
      <c r="D143" s="93"/>
      <c r="E143" s="100"/>
      <c r="F143" s="89"/>
      <c r="G143" s="90"/>
    </row>
    <row r="144" spans="1:7" s="101" customFormat="1" x14ac:dyDescent="0.2">
      <c r="A144" s="93"/>
      <c r="B144" s="93"/>
      <c r="C144" s="93"/>
      <c r="D144" s="93"/>
      <c r="E144" s="100"/>
      <c r="F144" s="89"/>
      <c r="G144" s="90"/>
    </row>
    <row r="145" spans="1:7" s="101" customFormat="1" x14ac:dyDescent="0.2">
      <c r="A145" s="93"/>
      <c r="B145" s="93"/>
      <c r="C145" s="93"/>
      <c r="D145" s="93"/>
      <c r="E145" s="100"/>
      <c r="F145" s="89"/>
      <c r="G145" s="90"/>
    </row>
    <row r="146" spans="1:7" s="101" customFormat="1" x14ac:dyDescent="0.2">
      <c r="A146" s="93"/>
      <c r="B146" s="93"/>
      <c r="C146" s="93"/>
      <c r="D146" s="93"/>
      <c r="E146" s="100"/>
      <c r="F146" s="89"/>
      <c r="G146" s="90"/>
    </row>
    <row r="147" spans="1:7" s="101" customFormat="1" x14ac:dyDescent="0.2">
      <c r="A147" s="93"/>
      <c r="B147" s="93"/>
      <c r="C147" s="93"/>
      <c r="D147" s="93"/>
      <c r="E147" s="100"/>
      <c r="F147" s="89"/>
      <c r="G147" s="90"/>
    </row>
    <row r="148" spans="1:7" s="101" customFormat="1" x14ac:dyDescent="0.2">
      <c r="A148" s="93"/>
      <c r="B148" s="93"/>
      <c r="C148" s="93"/>
      <c r="D148" s="93"/>
      <c r="E148" s="100"/>
      <c r="F148" s="89"/>
      <c r="G148" s="90"/>
    </row>
    <row r="149" spans="1:7" s="101" customFormat="1" x14ac:dyDescent="0.2">
      <c r="A149" s="93"/>
      <c r="B149" s="93"/>
      <c r="C149" s="93"/>
      <c r="D149" s="93"/>
      <c r="E149" s="100"/>
      <c r="F149" s="89"/>
      <c r="G149" s="90"/>
    </row>
    <row r="150" spans="1:7" s="101" customFormat="1" x14ac:dyDescent="0.2">
      <c r="A150" s="93"/>
      <c r="B150" s="93"/>
      <c r="C150" s="93"/>
      <c r="D150" s="93"/>
      <c r="E150" s="100"/>
      <c r="F150" s="89"/>
      <c r="G150" s="90"/>
    </row>
    <row r="151" spans="1:7" s="101" customFormat="1" x14ac:dyDescent="0.2">
      <c r="A151" s="93"/>
      <c r="B151" s="93"/>
      <c r="C151" s="93"/>
      <c r="D151" s="93"/>
      <c r="E151" s="100"/>
      <c r="F151" s="89"/>
      <c r="G151" s="90"/>
    </row>
    <row r="152" spans="1:7" s="101" customFormat="1" x14ac:dyDescent="0.2">
      <c r="A152" s="93"/>
      <c r="B152" s="93"/>
      <c r="C152" s="93"/>
      <c r="D152" s="93"/>
      <c r="E152" s="100"/>
      <c r="F152" s="89"/>
      <c r="G152" s="90"/>
    </row>
    <row r="153" spans="1:7" s="101" customFormat="1" x14ac:dyDescent="0.2">
      <c r="A153" s="93"/>
      <c r="B153" s="93"/>
      <c r="C153" s="93"/>
      <c r="D153" s="93"/>
      <c r="E153" s="100"/>
      <c r="F153" s="89"/>
      <c r="G153" s="90"/>
    </row>
    <row r="154" spans="1:7" s="101" customFormat="1" x14ac:dyDescent="0.2">
      <c r="A154" s="93"/>
      <c r="B154" s="93"/>
      <c r="C154" s="93"/>
      <c r="D154" s="93"/>
      <c r="E154" s="100"/>
      <c r="F154" s="89"/>
      <c r="G154" s="90"/>
    </row>
    <row r="155" spans="1:7" s="101" customFormat="1" x14ac:dyDescent="0.2">
      <c r="A155" s="93"/>
      <c r="B155" s="93"/>
      <c r="C155" s="93"/>
      <c r="D155" s="93"/>
      <c r="E155" s="100"/>
      <c r="F155" s="89"/>
      <c r="G155" s="90"/>
    </row>
    <row r="156" spans="1:7" s="101" customFormat="1" x14ac:dyDescent="0.2">
      <c r="A156" s="93"/>
      <c r="B156" s="93"/>
      <c r="C156" s="93"/>
      <c r="D156" s="93"/>
      <c r="E156" s="100"/>
      <c r="F156" s="89"/>
      <c r="G156" s="90"/>
    </row>
    <row r="157" spans="1:7" s="101" customFormat="1" x14ac:dyDescent="0.2">
      <c r="A157" s="93"/>
      <c r="B157" s="93"/>
      <c r="C157" s="93"/>
      <c r="D157" s="93"/>
      <c r="E157" s="100"/>
      <c r="F157" s="89"/>
      <c r="G157" s="90"/>
    </row>
    <row r="158" spans="1:7" s="101" customFormat="1" x14ac:dyDescent="0.2">
      <c r="A158" s="93"/>
      <c r="B158" s="93"/>
      <c r="C158" s="93"/>
      <c r="D158" s="93"/>
      <c r="E158" s="100"/>
      <c r="F158" s="89"/>
      <c r="G158" s="90"/>
    </row>
    <row r="159" spans="1:7" s="101" customFormat="1" x14ac:dyDescent="0.2">
      <c r="A159" s="93"/>
      <c r="B159" s="93"/>
      <c r="C159" s="93"/>
      <c r="D159" s="93"/>
      <c r="E159" s="100"/>
      <c r="F159" s="89"/>
      <c r="G159" s="90"/>
    </row>
    <row r="160" spans="1:7" s="101" customFormat="1" x14ac:dyDescent="0.2">
      <c r="A160" s="93"/>
      <c r="B160" s="93"/>
      <c r="C160" s="93"/>
      <c r="D160" s="93"/>
      <c r="E160" s="100"/>
      <c r="F160" s="89"/>
      <c r="G160" s="90"/>
    </row>
    <row r="161" spans="1:7" s="101" customFormat="1" x14ac:dyDescent="0.2">
      <c r="A161" s="93"/>
      <c r="B161" s="93"/>
      <c r="C161" s="93"/>
      <c r="D161" s="93"/>
      <c r="E161" s="100"/>
      <c r="F161" s="89"/>
      <c r="G161" s="90"/>
    </row>
    <row r="162" spans="1:7" s="101" customFormat="1" x14ac:dyDescent="0.2">
      <c r="A162" s="93"/>
      <c r="B162" s="93"/>
      <c r="C162" s="93"/>
      <c r="D162" s="93"/>
      <c r="E162" s="100"/>
      <c r="F162" s="89"/>
      <c r="G162" s="90"/>
    </row>
    <row r="163" spans="1:7" s="101" customFormat="1" x14ac:dyDescent="0.2">
      <c r="A163" s="93"/>
      <c r="B163" s="93"/>
      <c r="C163" s="93"/>
      <c r="D163" s="93"/>
      <c r="E163" s="100"/>
      <c r="F163" s="89"/>
      <c r="G163" s="90"/>
    </row>
    <row r="164" spans="1:7" s="101" customFormat="1" x14ac:dyDescent="0.2">
      <c r="A164" s="93"/>
      <c r="B164" s="93"/>
      <c r="C164" s="93"/>
      <c r="D164" s="93"/>
      <c r="E164" s="100"/>
      <c r="F164" s="89"/>
      <c r="G164" s="90"/>
    </row>
    <row r="165" spans="1:7" s="101" customFormat="1" x14ac:dyDescent="0.2">
      <c r="A165" s="93"/>
      <c r="B165" s="93"/>
      <c r="C165" s="93"/>
      <c r="D165" s="93"/>
      <c r="E165" s="100"/>
      <c r="F165" s="89"/>
      <c r="G165" s="90"/>
    </row>
    <row r="166" spans="1:7" s="101" customFormat="1" x14ac:dyDescent="0.2">
      <c r="A166" s="93"/>
      <c r="B166" s="93"/>
      <c r="C166" s="93"/>
      <c r="D166" s="93"/>
      <c r="E166" s="100"/>
      <c r="F166" s="89"/>
      <c r="G166" s="90"/>
    </row>
    <row r="167" spans="1:7" s="101" customFormat="1" x14ac:dyDescent="0.2">
      <c r="A167" s="93"/>
      <c r="B167" s="93"/>
      <c r="C167" s="93"/>
      <c r="D167" s="93"/>
      <c r="E167" s="100"/>
      <c r="F167" s="89"/>
      <c r="G167" s="90"/>
    </row>
    <row r="168" spans="1:7" s="101" customFormat="1" x14ac:dyDescent="0.2">
      <c r="A168" s="93"/>
      <c r="B168" s="93"/>
      <c r="C168" s="93"/>
      <c r="D168" s="93"/>
      <c r="E168" s="100"/>
      <c r="F168" s="89"/>
      <c r="G168" s="90"/>
    </row>
    <row r="169" spans="1:7" s="101" customFormat="1" x14ac:dyDescent="0.2">
      <c r="A169" s="93"/>
      <c r="B169" s="93"/>
      <c r="C169" s="93"/>
      <c r="D169" s="93"/>
      <c r="E169" s="100"/>
      <c r="F169" s="89"/>
      <c r="G169" s="90"/>
    </row>
    <row r="170" spans="1:7" s="101" customFormat="1" x14ac:dyDescent="0.2">
      <c r="A170" s="93"/>
      <c r="B170" s="93"/>
      <c r="C170" s="93"/>
      <c r="D170" s="93"/>
      <c r="E170" s="100"/>
      <c r="F170" s="89"/>
      <c r="G170" s="90"/>
    </row>
    <row r="171" spans="1:7" s="101" customFormat="1" x14ac:dyDescent="0.2">
      <c r="A171" s="93"/>
      <c r="B171" s="93"/>
      <c r="C171" s="93"/>
      <c r="D171" s="93"/>
      <c r="E171" s="100"/>
      <c r="F171" s="89"/>
      <c r="G171" s="90"/>
    </row>
    <row r="172" spans="1:7" s="101" customFormat="1" x14ac:dyDescent="0.2">
      <c r="A172" s="93"/>
      <c r="B172" s="93"/>
      <c r="C172" s="93"/>
      <c r="D172" s="93"/>
      <c r="E172" s="100"/>
      <c r="F172" s="89"/>
      <c r="G172" s="90"/>
    </row>
    <row r="173" spans="1:7" s="101" customFormat="1" x14ac:dyDescent="0.2">
      <c r="A173" s="93"/>
      <c r="B173" s="93"/>
      <c r="C173" s="93"/>
      <c r="D173" s="93"/>
      <c r="E173" s="100"/>
      <c r="F173" s="89"/>
      <c r="G173" s="90"/>
    </row>
    <row r="174" spans="1:7" s="101" customFormat="1" x14ac:dyDescent="0.2">
      <c r="A174" s="93"/>
      <c r="B174" s="93"/>
      <c r="C174" s="93"/>
      <c r="D174" s="93"/>
      <c r="E174" s="100"/>
      <c r="F174" s="89"/>
      <c r="G174" s="90"/>
    </row>
    <row r="175" spans="1:7" s="101" customFormat="1" x14ac:dyDescent="0.2">
      <c r="A175" s="93"/>
      <c r="B175" s="93"/>
      <c r="C175" s="93"/>
      <c r="D175" s="93"/>
      <c r="E175" s="100"/>
      <c r="F175" s="89"/>
      <c r="G175" s="90"/>
    </row>
    <row r="176" spans="1:7" s="101" customFormat="1" x14ac:dyDescent="0.2">
      <c r="A176" s="93"/>
      <c r="B176" s="93"/>
      <c r="C176" s="93"/>
      <c r="D176" s="93"/>
      <c r="E176" s="100"/>
      <c r="F176" s="89"/>
      <c r="G176" s="90"/>
    </row>
    <row r="177" spans="1:7" s="101" customFormat="1" x14ac:dyDescent="0.2">
      <c r="A177" s="93"/>
      <c r="B177" s="93"/>
      <c r="C177" s="93"/>
      <c r="D177" s="93"/>
      <c r="E177" s="100"/>
      <c r="F177" s="89"/>
      <c r="G177" s="90"/>
    </row>
    <row r="178" spans="1:7" s="101" customFormat="1" x14ac:dyDescent="0.2">
      <c r="A178" s="93"/>
      <c r="B178" s="93"/>
      <c r="C178" s="93"/>
      <c r="D178" s="93"/>
      <c r="E178" s="100"/>
      <c r="F178" s="89"/>
      <c r="G178" s="90"/>
    </row>
    <row r="179" spans="1:7" s="101" customFormat="1" x14ac:dyDescent="0.2">
      <c r="A179" s="93"/>
      <c r="B179" s="93"/>
      <c r="C179" s="93"/>
      <c r="D179" s="93"/>
      <c r="E179" s="100"/>
      <c r="F179" s="89"/>
      <c r="G179" s="90"/>
    </row>
    <row r="180" spans="1:7" s="101" customFormat="1" x14ac:dyDescent="0.2">
      <c r="A180" s="93"/>
      <c r="B180" s="93"/>
      <c r="C180" s="93"/>
      <c r="D180" s="93"/>
      <c r="E180" s="100"/>
      <c r="F180" s="89"/>
      <c r="G180" s="90"/>
    </row>
    <row r="181" spans="1:7" s="101" customFormat="1" x14ac:dyDescent="0.2">
      <c r="A181" s="93"/>
      <c r="B181" s="93"/>
      <c r="C181" s="93"/>
      <c r="D181" s="93"/>
      <c r="E181" s="100"/>
      <c r="F181" s="89"/>
      <c r="G181" s="90"/>
    </row>
    <row r="182" spans="1:7" s="101" customFormat="1" x14ac:dyDescent="0.2">
      <c r="A182" s="93"/>
      <c r="B182" s="93"/>
      <c r="C182" s="93"/>
      <c r="D182" s="93"/>
      <c r="E182" s="100"/>
      <c r="F182" s="89"/>
      <c r="G182" s="90"/>
    </row>
    <row r="183" spans="1:7" s="101" customFormat="1" x14ac:dyDescent="0.2">
      <c r="A183" s="93"/>
      <c r="B183" s="93"/>
      <c r="C183" s="93"/>
      <c r="D183" s="93"/>
      <c r="E183" s="100"/>
      <c r="F183" s="89"/>
      <c r="G183" s="90"/>
    </row>
    <row r="184" spans="1:7" s="101" customFormat="1" x14ac:dyDescent="0.2">
      <c r="A184" s="93"/>
      <c r="B184" s="93"/>
      <c r="C184" s="93"/>
      <c r="D184" s="93"/>
      <c r="E184" s="100"/>
      <c r="F184" s="89"/>
      <c r="G184" s="90"/>
    </row>
    <row r="185" spans="1:7" s="101" customFormat="1" x14ac:dyDescent="0.2">
      <c r="A185" s="93"/>
      <c r="B185" s="93"/>
      <c r="C185" s="93"/>
      <c r="D185" s="93"/>
      <c r="E185" s="100"/>
      <c r="F185" s="89"/>
      <c r="G185" s="90"/>
    </row>
    <row r="186" spans="1:7" s="101" customFormat="1" x14ac:dyDescent="0.2">
      <c r="A186" s="93"/>
      <c r="B186" s="93"/>
      <c r="C186" s="93"/>
      <c r="D186" s="93"/>
      <c r="E186" s="100"/>
      <c r="F186" s="89"/>
      <c r="G186" s="90"/>
    </row>
    <row r="187" spans="1:7" s="101" customFormat="1" x14ac:dyDescent="0.2">
      <c r="A187" s="93"/>
      <c r="B187" s="93"/>
      <c r="C187" s="93"/>
      <c r="D187" s="93"/>
      <c r="E187" s="100"/>
      <c r="F187" s="89"/>
      <c r="G187" s="90"/>
    </row>
    <row r="188" spans="1:7" s="101" customFormat="1" x14ac:dyDescent="0.2">
      <c r="A188" s="93"/>
      <c r="B188" s="93"/>
      <c r="C188" s="93"/>
      <c r="D188" s="93"/>
      <c r="E188" s="100"/>
      <c r="F188" s="89"/>
      <c r="G188" s="90"/>
    </row>
    <row r="189" spans="1:7" s="101" customFormat="1" x14ac:dyDescent="0.2">
      <c r="A189" s="93"/>
      <c r="B189" s="93"/>
      <c r="C189" s="93"/>
      <c r="D189" s="93"/>
      <c r="E189" s="100"/>
      <c r="F189" s="89"/>
      <c r="G189" s="90"/>
    </row>
    <row r="190" spans="1:7" s="101" customFormat="1" x14ac:dyDescent="0.2">
      <c r="A190" s="93"/>
      <c r="B190" s="93"/>
      <c r="C190" s="93"/>
      <c r="D190" s="93"/>
      <c r="E190" s="100"/>
      <c r="F190" s="89"/>
      <c r="G190" s="90"/>
    </row>
    <row r="191" spans="1:7" s="101" customFormat="1" x14ac:dyDescent="0.2">
      <c r="A191" s="93"/>
      <c r="B191" s="93"/>
      <c r="C191" s="93"/>
      <c r="D191" s="93"/>
      <c r="E191" s="100"/>
      <c r="F191" s="89"/>
      <c r="G191" s="90"/>
    </row>
    <row r="192" spans="1:7" s="101" customFormat="1" x14ac:dyDescent="0.2">
      <c r="A192" s="93"/>
      <c r="B192" s="93"/>
      <c r="C192" s="93"/>
      <c r="D192" s="93"/>
      <c r="E192" s="100"/>
      <c r="F192" s="89"/>
      <c r="G192" s="90"/>
    </row>
    <row r="193" spans="1:7" s="101" customFormat="1" x14ac:dyDescent="0.2">
      <c r="A193" s="93"/>
      <c r="B193" s="93"/>
      <c r="C193" s="93"/>
      <c r="D193" s="93"/>
      <c r="E193" s="100"/>
      <c r="F193" s="89"/>
      <c r="G193" s="90"/>
    </row>
    <row r="194" spans="1:7" s="101" customFormat="1" x14ac:dyDescent="0.2">
      <c r="A194" s="93"/>
      <c r="B194" s="93"/>
      <c r="C194" s="93"/>
      <c r="D194" s="93"/>
      <c r="E194" s="100"/>
      <c r="F194" s="89"/>
      <c r="G194" s="90"/>
    </row>
    <row r="195" spans="1:7" s="101" customFormat="1" x14ac:dyDescent="0.2">
      <c r="A195" s="93"/>
      <c r="B195" s="93"/>
      <c r="C195" s="93"/>
      <c r="D195" s="93"/>
      <c r="E195" s="100"/>
      <c r="F195" s="89"/>
      <c r="G195" s="90"/>
    </row>
    <row r="196" spans="1:7" s="101" customFormat="1" x14ac:dyDescent="0.2">
      <c r="A196" s="93"/>
      <c r="B196" s="93"/>
      <c r="C196" s="93"/>
      <c r="D196" s="93"/>
      <c r="E196" s="100"/>
      <c r="F196" s="89"/>
      <c r="G196" s="90"/>
    </row>
    <row r="197" spans="1:7" s="101" customFormat="1" x14ac:dyDescent="0.2">
      <c r="A197" s="93"/>
      <c r="B197" s="93"/>
      <c r="C197" s="93"/>
      <c r="D197" s="93"/>
      <c r="E197" s="100"/>
      <c r="F197" s="89"/>
      <c r="G197" s="90"/>
    </row>
    <row r="198" spans="1:7" s="101" customFormat="1" x14ac:dyDescent="0.2">
      <c r="A198" s="93"/>
      <c r="B198" s="93"/>
      <c r="C198" s="93"/>
      <c r="D198" s="93"/>
      <c r="E198" s="100"/>
      <c r="F198" s="89"/>
      <c r="G198" s="90"/>
    </row>
    <row r="199" spans="1:7" s="101" customFormat="1" x14ac:dyDescent="0.2">
      <c r="A199" s="93"/>
      <c r="B199" s="93"/>
      <c r="C199" s="93"/>
      <c r="D199" s="93"/>
      <c r="E199" s="100"/>
      <c r="F199" s="89"/>
      <c r="G199" s="90"/>
    </row>
    <row r="200" spans="1:7" s="101" customFormat="1" x14ac:dyDescent="0.2">
      <c r="A200" s="93"/>
      <c r="B200" s="93"/>
      <c r="C200" s="93"/>
      <c r="D200" s="93"/>
      <c r="E200" s="100"/>
      <c r="F200" s="89"/>
      <c r="G200" s="90"/>
    </row>
    <row r="201" spans="1:7" s="101" customFormat="1" x14ac:dyDescent="0.2">
      <c r="A201" s="93"/>
      <c r="B201" s="93"/>
      <c r="C201" s="93"/>
      <c r="D201" s="93"/>
      <c r="E201" s="100"/>
      <c r="F201" s="89"/>
      <c r="G201" s="90"/>
    </row>
    <row r="202" spans="1:7" s="101" customFormat="1" x14ac:dyDescent="0.2">
      <c r="A202" s="93"/>
      <c r="B202" s="93"/>
      <c r="C202" s="93"/>
      <c r="D202" s="93"/>
      <c r="E202" s="100"/>
      <c r="F202" s="89"/>
      <c r="G202" s="90"/>
    </row>
    <row r="203" spans="1:7" s="101" customFormat="1" x14ac:dyDescent="0.2">
      <c r="A203" s="93"/>
      <c r="B203" s="93"/>
      <c r="C203" s="93"/>
      <c r="D203" s="93"/>
      <c r="E203" s="100"/>
      <c r="F203" s="89"/>
      <c r="G203" s="90"/>
    </row>
    <row r="204" spans="1:7" s="101" customFormat="1" x14ac:dyDescent="0.2">
      <c r="A204" s="93"/>
      <c r="B204" s="93"/>
      <c r="C204" s="93"/>
      <c r="D204" s="93"/>
      <c r="E204" s="100"/>
      <c r="F204" s="89"/>
      <c r="G204" s="90"/>
    </row>
    <row r="205" spans="1:7" s="101" customFormat="1" x14ac:dyDescent="0.2">
      <c r="A205" s="93"/>
      <c r="B205" s="93"/>
      <c r="C205" s="93"/>
      <c r="D205" s="93"/>
      <c r="E205" s="100"/>
      <c r="F205" s="89"/>
      <c r="G205" s="90"/>
    </row>
    <row r="206" spans="1:7" s="101" customFormat="1" x14ac:dyDescent="0.2">
      <c r="A206" s="93"/>
      <c r="B206" s="93"/>
      <c r="C206" s="93"/>
      <c r="D206" s="93"/>
      <c r="E206" s="100"/>
      <c r="F206" s="89"/>
      <c r="G206" s="90"/>
    </row>
    <row r="207" spans="1:7" s="101" customFormat="1" x14ac:dyDescent="0.2">
      <c r="A207" s="93"/>
      <c r="B207" s="93"/>
      <c r="C207" s="93"/>
      <c r="D207" s="93"/>
      <c r="E207" s="100"/>
      <c r="F207" s="89"/>
      <c r="G207" s="90"/>
    </row>
    <row r="208" spans="1:7" s="101" customFormat="1" x14ac:dyDescent="0.2">
      <c r="A208" s="93"/>
      <c r="B208" s="93"/>
      <c r="C208" s="93"/>
      <c r="D208" s="93"/>
      <c r="E208" s="100"/>
      <c r="F208" s="89"/>
      <c r="G208" s="90"/>
    </row>
    <row r="209" spans="1:7" s="101" customFormat="1" x14ac:dyDescent="0.2">
      <c r="A209" s="93"/>
      <c r="B209" s="93"/>
      <c r="C209" s="93"/>
      <c r="D209" s="93"/>
      <c r="E209" s="100"/>
      <c r="F209" s="89"/>
      <c r="G209" s="90"/>
    </row>
    <row r="210" spans="1:7" s="101" customFormat="1" x14ac:dyDescent="0.2">
      <c r="A210" s="93"/>
      <c r="B210" s="93"/>
      <c r="C210" s="93"/>
      <c r="D210" s="93"/>
      <c r="E210" s="100"/>
      <c r="F210" s="89"/>
      <c r="G210" s="90"/>
    </row>
    <row r="211" spans="1:7" s="101" customFormat="1" x14ac:dyDescent="0.2">
      <c r="A211" s="93"/>
      <c r="B211" s="93"/>
      <c r="C211" s="93"/>
      <c r="D211" s="93"/>
      <c r="E211" s="100"/>
      <c r="F211" s="89"/>
      <c r="G211" s="90"/>
    </row>
    <row r="212" spans="1:7" s="101" customFormat="1" x14ac:dyDescent="0.2">
      <c r="A212" s="93"/>
      <c r="B212" s="93"/>
      <c r="C212" s="93"/>
      <c r="D212" s="93"/>
      <c r="E212" s="100"/>
      <c r="F212" s="89"/>
      <c r="G212" s="90"/>
    </row>
    <row r="213" spans="1:7" s="101" customFormat="1" x14ac:dyDescent="0.2">
      <c r="A213" s="93"/>
      <c r="B213" s="93"/>
      <c r="C213" s="93"/>
      <c r="D213" s="93"/>
      <c r="E213" s="100"/>
      <c r="F213" s="89"/>
      <c r="G213" s="90"/>
    </row>
    <row r="214" spans="1:7" s="101" customFormat="1" x14ac:dyDescent="0.2">
      <c r="A214" s="93"/>
      <c r="B214" s="93"/>
      <c r="C214" s="93"/>
      <c r="D214" s="93"/>
      <c r="E214" s="100"/>
      <c r="F214" s="89"/>
      <c r="G214" s="90"/>
    </row>
    <row r="215" spans="1:7" s="101" customFormat="1" x14ac:dyDescent="0.2">
      <c r="A215" s="93"/>
      <c r="B215" s="93"/>
      <c r="C215" s="93"/>
      <c r="D215" s="93"/>
      <c r="E215" s="100"/>
      <c r="F215" s="89"/>
      <c r="G215" s="90"/>
    </row>
    <row r="216" spans="1:7" s="101" customFormat="1" x14ac:dyDescent="0.2">
      <c r="A216" s="93"/>
      <c r="B216" s="93"/>
      <c r="C216" s="93"/>
      <c r="D216" s="93"/>
      <c r="E216" s="100"/>
      <c r="F216" s="89"/>
      <c r="G216" s="90"/>
    </row>
    <row r="217" spans="1:7" s="101" customFormat="1" x14ac:dyDescent="0.2">
      <c r="A217" s="93"/>
      <c r="B217" s="93"/>
      <c r="C217" s="93"/>
      <c r="D217" s="93"/>
      <c r="E217" s="100"/>
      <c r="F217" s="89"/>
      <c r="G217" s="90"/>
    </row>
    <row r="218" spans="1:7" s="101" customFormat="1" x14ac:dyDescent="0.2">
      <c r="A218" s="93"/>
      <c r="B218" s="93"/>
      <c r="C218" s="93"/>
      <c r="D218" s="93"/>
      <c r="E218" s="100"/>
      <c r="F218" s="89"/>
      <c r="G218" s="90"/>
    </row>
    <row r="219" spans="1:7" s="101" customFormat="1" x14ac:dyDescent="0.2">
      <c r="A219" s="93"/>
      <c r="B219" s="93"/>
      <c r="C219" s="93"/>
      <c r="D219" s="93"/>
      <c r="E219" s="100"/>
      <c r="F219" s="89"/>
      <c r="G219" s="90"/>
    </row>
    <row r="220" spans="1:7" s="101" customFormat="1" x14ac:dyDescent="0.2">
      <c r="A220" s="93"/>
      <c r="B220" s="93"/>
      <c r="C220" s="93"/>
      <c r="D220" s="93"/>
      <c r="E220" s="100"/>
      <c r="F220" s="89"/>
      <c r="G220" s="90"/>
    </row>
    <row r="221" spans="1:7" s="101" customFormat="1" x14ac:dyDescent="0.2">
      <c r="A221" s="93"/>
      <c r="B221" s="93"/>
      <c r="C221" s="93"/>
      <c r="D221" s="93"/>
      <c r="E221" s="100"/>
      <c r="F221" s="89"/>
      <c r="G221" s="90"/>
    </row>
    <row r="222" spans="1:7" s="101" customFormat="1" x14ac:dyDescent="0.2">
      <c r="A222" s="93"/>
      <c r="B222" s="93"/>
      <c r="C222" s="93"/>
      <c r="D222" s="93"/>
      <c r="E222" s="100"/>
      <c r="F222" s="89"/>
      <c r="G222" s="90"/>
    </row>
    <row r="223" spans="1:7" s="101" customFormat="1" x14ac:dyDescent="0.2">
      <c r="A223" s="93"/>
      <c r="B223" s="93"/>
      <c r="C223" s="93"/>
      <c r="D223" s="93"/>
      <c r="E223" s="100"/>
      <c r="F223" s="89"/>
      <c r="G223" s="90"/>
    </row>
    <row r="224" spans="1:7" s="101" customFormat="1" x14ac:dyDescent="0.2">
      <c r="A224" s="93"/>
      <c r="B224" s="93"/>
      <c r="C224" s="93"/>
      <c r="D224" s="93"/>
      <c r="E224" s="100"/>
      <c r="F224" s="89"/>
      <c r="G224" s="90"/>
    </row>
    <row r="225" spans="1:7" s="101" customFormat="1" x14ac:dyDescent="0.2">
      <c r="A225" s="93"/>
      <c r="B225" s="93"/>
      <c r="C225" s="93"/>
      <c r="D225" s="93"/>
      <c r="E225" s="100"/>
      <c r="F225" s="89"/>
      <c r="G225" s="90"/>
    </row>
    <row r="226" spans="1:7" s="101" customFormat="1" x14ac:dyDescent="0.2">
      <c r="A226" s="93"/>
      <c r="B226" s="93"/>
      <c r="C226" s="93"/>
      <c r="D226" s="93"/>
      <c r="E226" s="100"/>
      <c r="F226" s="89"/>
      <c r="G226" s="90"/>
    </row>
    <row r="227" spans="1:7" s="101" customFormat="1" x14ac:dyDescent="0.2">
      <c r="A227" s="93"/>
      <c r="B227" s="93"/>
      <c r="C227" s="93"/>
      <c r="D227" s="93"/>
      <c r="E227" s="100"/>
      <c r="F227" s="89"/>
      <c r="G227" s="90"/>
    </row>
    <row r="228" spans="1:7" s="101" customFormat="1" x14ac:dyDescent="0.2">
      <c r="A228" s="93"/>
      <c r="B228" s="93"/>
      <c r="C228" s="93"/>
      <c r="D228" s="93"/>
      <c r="E228" s="100"/>
      <c r="F228" s="89"/>
      <c r="G228" s="90"/>
    </row>
    <row r="229" spans="1:7" s="101" customFormat="1" x14ac:dyDescent="0.2">
      <c r="A229" s="93"/>
      <c r="B229" s="93"/>
      <c r="C229" s="93"/>
      <c r="D229" s="93"/>
      <c r="E229" s="100"/>
      <c r="F229" s="89"/>
      <c r="G229" s="90"/>
    </row>
    <row r="230" spans="1:7" s="101" customFormat="1" x14ac:dyDescent="0.2">
      <c r="A230" s="93"/>
      <c r="B230" s="93"/>
      <c r="C230" s="93"/>
      <c r="D230" s="93"/>
      <c r="E230" s="100"/>
      <c r="F230" s="89"/>
      <c r="G230" s="90"/>
    </row>
    <row r="231" spans="1:7" s="101" customFormat="1" x14ac:dyDescent="0.2">
      <c r="A231" s="93"/>
      <c r="B231" s="93"/>
      <c r="C231" s="93"/>
      <c r="D231" s="93"/>
      <c r="E231" s="100"/>
      <c r="F231" s="89"/>
      <c r="G231" s="90"/>
    </row>
    <row r="232" spans="1:7" s="101" customFormat="1" x14ac:dyDescent="0.2">
      <c r="A232" s="93"/>
      <c r="B232" s="93"/>
      <c r="C232" s="93"/>
      <c r="D232" s="93"/>
      <c r="E232" s="100"/>
      <c r="F232" s="89"/>
      <c r="G232" s="90"/>
    </row>
    <row r="233" spans="1:7" s="101" customFormat="1" x14ac:dyDescent="0.2">
      <c r="A233" s="93"/>
      <c r="B233" s="93"/>
      <c r="C233" s="93"/>
      <c r="D233" s="93"/>
      <c r="E233" s="100"/>
      <c r="F233" s="89"/>
      <c r="G233" s="90"/>
    </row>
    <row r="234" spans="1:7" s="101" customFormat="1" x14ac:dyDescent="0.2">
      <c r="A234" s="93"/>
      <c r="B234" s="93"/>
      <c r="C234" s="93"/>
      <c r="D234" s="93"/>
      <c r="E234" s="100"/>
      <c r="F234" s="89"/>
      <c r="G234" s="90"/>
    </row>
    <row r="235" spans="1:7" s="101" customFormat="1" x14ac:dyDescent="0.2">
      <c r="A235" s="93"/>
      <c r="B235" s="93"/>
      <c r="C235" s="93"/>
      <c r="D235" s="93"/>
      <c r="E235" s="100"/>
      <c r="F235" s="89"/>
      <c r="G235" s="90"/>
    </row>
    <row r="236" spans="1:7" s="101" customFormat="1" x14ac:dyDescent="0.2">
      <c r="A236" s="93"/>
      <c r="B236" s="93"/>
      <c r="C236" s="93"/>
      <c r="D236" s="93"/>
      <c r="E236" s="100"/>
      <c r="F236" s="89"/>
      <c r="G236" s="90"/>
    </row>
    <row r="237" spans="1:7" s="101" customFormat="1" x14ac:dyDescent="0.2">
      <c r="A237" s="93"/>
      <c r="B237" s="93"/>
      <c r="C237" s="93"/>
      <c r="D237" s="93"/>
      <c r="E237" s="100"/>
      <c r="F237" s="89"/>
      <c r="G237" s="90"/>
    </row>
    <row r="238" spans="1:7" s="101" customFormat="1" x14ac:dyDescent="0.2">
      <c r="A238" s="93"/>
      <c r="B238" s="93"/>
      <c r="C238" s="93"/>
      <c r="D238" s="93"/>
      <c r="E238" s="100"/>
      <c r="F238" s="89"/>
      <c r="G238" s="90"/>
    </row>
    <row r="239" spans="1:7" s="101" customFormat="1" x14ac:dyDescent="0.2">
      <c r="A239" s="93"/>
      <c r="B239" s="93"/>
      <c r="C239" s="93"/>
      <c r="D239" s="93"/>
      <c r="E239" s="100"/>
      <c r="F239" s="89"/>
      <c r="G239" s="90"/>
    </row>
    <row r="240" spans="1:7" s="101" customFormat="1" x14ac:dyDescent="0.2">
      <c r="A240" s="93"/>
      <c r="B240" s="93"/>
      <c r="C240" s="93"/>
      <c r="D240" s="93"/>
      <c r="E240" s="100"/>
      <c r="F240" s="89"/>
      <c r="G240" s="90"/>
    </row>
    <row r="241" spans="1:7" s="101" customFormat="1" x14ac:dyDescent="0.2">
      <c r="A241" s="93"/>
      <c r="B241" s="93"/>
      <c r="C241" s="93"/>
      <c r="D241" s="93"/>
      <c r="E241" s="100"/>
      <c r="F241" s="89"/>
      <c r="G241" s="90"/>
    </row>
    <row r="242" spans="1:7" s="101" customFormat="1" x14ac:dyDescent="0.2">
      <c r="A242" s="93"/>
      <c r="B242" s="93"/>
      <c r="C242" s="93"/>
      <c r="D242" s="93"/>
      <c r="E242" s="100"/>
      <c r="F242" s="89"/>
      <c r="G242" s="90"/>
    </row>
    <row r="243" spans="1:7" s="101" customFormat="1" x14ac:dyDescent="0.2">
      <c r="A243" s="93"/>
      <c r="B243" s="93"/>
      <c r="C243" s="93"/>
      <c r="D243" s="93"/>
      <c r="E243" s="100"/>
      <c r="F243" s="89"/>
      <c r="G243" s="90"/>
    </row>
    <row r="244" spans="1:7" s="101" customFormat="1" x14ac:dyDescent="0.2">
      <c r="A244" s="93"/>
      <c r="B244" s="93"/>
      <c r="C244" s="93"/>
      <c r="D244" s="93"/>
      <c r="E244" s="100"/>
      <c r="F244" s="89"/>
      <c r="G244" s="90"/>
    </row>
    <row r="245" spans="1:7" s="101" customFormat="1" x14ac:dyDescent="0.2">
      <c r="A245" s="93"/>
      <c r="B245" s="93"/>
      <c r="C245" s="93"/>
      <c r="D245" s="93"/>
      <c r="E245" s="100"/>
      <c r="F245" s="89"/>
      <c r="G245" s="90"/>
    </row>
    <row r="246" spans="1:7" s="101" customFormat="1" x14ac:dyDescent="0.2">
      <c r="A246" s="93"/>
      <c r="B246" s="93"/>
      <c r="C246" s="93"/>
      <c r="D246" s="93"/>
      <c r="E246" s="100"/>
      <c r="F246" s="89"/>
      <c r="G246" s="90"/>
    </row>
    <row r="247" spans="1:7" s="101" customFormat="1" x14ac:dyDescent="0.2">
      <c r="A247" s="93"/>
      <c r="B247" s="93"/>
      <c r="C247" s="93"/>
      <c r="D247" s="93"/>
      <c r="E247" s="100"/>
      <c r="F247" s="89"/>
      <c r="G247" s="90"/>
    </row>
    <row r="248" spans="1:7" s="101" customFormat="1" x14ac:dyDescent="0.2">
      <c r="A248" s="93"/>
      <c r="B248" s="93"/>
      <c r="C248" s="93"/>
      <c r="D248" s="93"/>
      <c r="E248" s="100"/>
      <c r="F248" s="89"/>
      <c r="G248" s="90"/>
    </row>
    <row r="249" spans="1:7" s="101" customFormat="1" x14ac:dyDescent="0.2">
      <c r="A249" s="93"/>
      <c r="B249" s="93"/>
      <c r="C249" s="93"/>
      <c r="D249" s="93"/>
      <c r="E249" s="100"/>
      <c r="F249" s="89"/>
      <c r="G249" s="90"/>
    </row>
    <row r="250" spans="1:7" s="101" customFormat="1" x14ac:dyDescent="0.2">
      <c r="A250" s="93"/>
      <c r="B250" s="93"/>
      <c r="C250" s="93"/>
      <c r="D250" s="93"/>
      <c r="E250" s="100"/>
      <c r="F250" s="89"/>
      <c r="G250" s="90"/>
    </row>
    <row r="251" spans="1:7" s="101" customFormat="1" x14ac:dyDescent="0.2">
      <c r="A251" s="93"/>
      <c r="B251" s="93"/>
      <c r="C251" s="93"/>
      <c r="D251" s="93"/>
      <c r="E251" s="100"/>
      <c r="F251" s="89"/>
      <c r="G251" s="90"/>
    </row>
    <row r="252" spans="1:7" s="101" customFormat="1" x14ac:dyDescent="0.2">
      <c r="A252" s="93"/>
      <c r="B252" s="93"/>
      <c r="C252" s="93"/>
      <c r="D252" s="93"/>
      <c r="E252" s="100"/>
      <c r="F252" s="89"/>
      <c r="G252" s="90"/>
    </row>
    <row r="253" spans="1:7" s="101" customFormat="1" x14ac:dyDescent="0.2">
      <c r="A253" s="93"/>
      <c r="B253" s="93"/>
      <c r="C253" s="93"/>
      <c r="D253" s="93"/>
      <c r="E253" s="100"/>
      <c r="F253" s="89"/>
      <c r="G253" s="90"/>
    </row>
    <row r="254" spans="1:7" s="101" customFormat="1" x14ac:dyDescent="0.2">
      <c r="A254" s="93"/>
      <c r="B254" s="93"/>
      <c r="C254" s="93"/>
      <c r="D254" s="93"/>
      <c r="E254" s="100"/>
      <c r="F254" s="89"/>
      <c r="G254" s="90"/>
    </row>
    <row r="255" spans="1:7" s="101" customFormat="1" x14ac:dyDescent="0.2">
      <c r="A255" s="93"/>
      <c r="B255" s="93"/>
      <c r="C255" s="93"/>
      <c r="D255" s="93"/>
      <c r="E255" s="100"/>
      <c r="F255" s="89"/>
      <c r="G255" s="90"/>
    </row>
    <row r="256" spans="1:7" s="101" customFormat="1" x14ac:dyDescent="0.2">
      <c r="A256" s="93"/>
      <c r="B256" s="93"/>
      <c r="C256" s="93"/>
      <c r="D256" s="93"/>
      <c r="E256" s="100"/>
      <c r="F256" s="89"/>
      <c r="G256" s="90"/>
    </row>
    <row r="257" spans="1:7" s="101" customFormat="1" x14ac:dyDescent="0.2">
      <c r="A257" s="93"/>
      <c r="B257" s="93"/>
      <c r="C257" s="93"/>
      <c r="D257" s="93"/>
      <c r="E257" s="100"/>
      <c r="F257" s="89"/>
      <c r="G257" s="90"/>
    </row>
    <row r="258" spans="1:7" s="101" customFormat="1" x14ac:dyDescent="0.2">
      <c r="A258" s="93"/>
      <c r="B258" s="93"/>
      <c r="C258" s="93"/>
      <c r="D258" s="93"/>
      <c r="E258" s="100"/>
      <c r="F258" s="89"/>
      <c r="G258" s="90"/>
    </row>
    <row r="259" spans="1:7" s="101" customFormat="1" x14ac:dyDescent="0.2">
      <c r="A259" s="93"/>
      <c r="B259" s="93"/>
      <c r="C259" s="93"/>
      <c r="D259" s="93"/>
      <c r="E259" s="100"/>
      <c r="F259" s="89"/>
      <c r="G259" s="90"/>
    </row>
    <row r="260" spans="1:7" s="101" customFormat="1" x14ac:dyDescent="0.2">
      <c r="A260" s="93"/>
      <c r="B260" s="93"/>
      <c r="C260" s="93"/>
      <c r="D260" s="93"/>
      <c r="E260" s="100"/>
      <c r="F260" s="89"/>
      <c r="G260" s="90"/>
    </row>
    <row r="261" spans="1:7" s="101" customFormat="1" x14ac:dyDescent="0.2">
      <c r="A261" s="93"/>
      <c r="B261" s="93"/>
      <c r="C261" s="93"/>
      <c r="D261" s="93"/>
      <c r="E261" s="100"/>
      <c r="F261" s="89"/>
      <c r="G261" s="90"/>
    </row>
    <row r="262" spans="1:7" s="101" customFormat="1" x14ac:dyDescent="0.2">
      <c r="A262" s="93"/>
      <c r="B262" s="93"/>
      <c r="C262" s="93"/>
      <c r="D262" s="93"/>
      <c r="E262" s="100"/>
      <c r="F262" s="89"/>
      <c r="G262" s="90"/>
    </row>
    <row r="263" spans="1:7" s="101" customFormat="1" x14ac:dyDescent="0.2">
      <c r="A263" s="93"/>
      <c r="B263" s="93"/>
      <c r="C263" s="93"/>
      <c r="D263" s="93"/>
      <c r="E263" s="100"/>
      <c r="F263" s="89"/>
      <c r="G263" s="90"/>
    </row>
    <row r="264" spans="1:7" s="101" customFormat="1" x14ac:dyDescent="0.2">
      <c r="A264" s="93"/>
      <c r="B264" s="93"/>
      <c r="C264" s="93"/>
      <c r="D264" s="93"/>
      <c r="E264" s="100"/>
      <c r="F264" s="89"/>
      <c r="G264" s="90"/>
    </row>
    <row r="265" spans="1:7" s="101" customFormat="1" x14ac:dyDescent="0.2">
      <c r="A265" s="93"/>
      <c r="B265" s="93"/>
      <c r="C265" s="93"/>
      <c r="D265" s="93"/>
      <c r="E265" s="100"/>
      <c r="F265" s="89"/>
      <c r="G265" s="90"/>
    </row>
    <row r="266" spans="1:7" s="101" customFormat="1" x14ac:dyDescent="0.2">
      <c r="A266" s="93"/>
      <c r="B266" s="93"/>
      <c r="C266" s="93"/>
      <c r="D266" s="93"/>
      <c r="E266" s="100"/>
      <c r="F266" s="89"/>
      <c r="G266" s="90"/>
    </row>
    <row r="267" spans="1:7" s="101" customFormat="1" x14ac:dyDescent="0.2">
      <c r="A267" s="93"/>
      <c r="B267" s="93"/>
      <c r="C267" s="93"/>
      <c r="D267" s="93"/>
      <c r="E267" s="100"/>
      <c r="F267" s="89"/>
      <c r="G267" s="90"/>
    </row>
    <row r="268" spans="1:7" s="101" customFormat="1" x14ac:dyDescent="0.2">
      <c r="A268" s="93"/>
      <c r="B268" s="93"/>
      <c r="C268" s="93"/>
      <c r="D268" s="93"/>
      <c r="E268" s="100"/>
      <c r="F268" s="89"/>
      <c r="G268" s="90"/>
    </row>
    <row r="269" spans="1:7" s="101" customFormat="1" x14ac:dyDescent="0.2">
      <c r="A269" s="93"/>
      <c r="B269" s="93"/>
      <c r="C269" s="93"/>
      <c r="D269" s="93"/>
      <c r="E269" s="100"/>
      <c r="F269" s="89"/>
      <c r="G269" s="90"/>
    </row>
    <row r="270" spans="1:7" s="101" customFormat="1" x14ac:dyDescent="0.2">
      <c r="A270" s="93"/>
      <c r="B270" s="93"/>
      <c r="C270" s="93"/>
      <c r="D270" s="93"/>
      <c r="E270" s="100"/>
      <c r="F270" s="89"/>
      <c r="G270" s="90"/>
    </row>
    <row r="271" spans="1:7" s="101" customFormat="1" x14ac:dyDescent="0.2">
      <c r="A271" s="93"/>
      <c r="B271" s="93"/>
      <c r="C271" s="93"/>
      <c r="D271" s="93"/>
      <c r="E271" s="100"/>
      <c r="F271" s="89"/>
      <c r="G271" s="90"/>
    </row>
    <row r="272" spans="1:7" s="101" customFormat="1" x14ac:dyDescent="0.2">
      <c r="A272" s="93"/>
      <c r="B272" s="93"/>
      <c r="C272" s="93"/>
      <c r="D272" s="93"/>
      <c r="E272" s="100"/>
      <c r="F272" s="89"/>
      <c r="G272" s="90"/>
    </row>
    <row r="273" spans="1:7" s="101" customFormat="1" x14ac:dyDescent="0.2">
      <c r="A273" s="93"/>
      <c r="B273" s="93"/>
      <c r="C273" s="93"/>
      <c r="D273" s="93"/>
      <c r="E273" s="100"/>
      <c r="F273" s="89"/>
      <c r="G273" s="90"/>
    </row>
    <row r="274" spans="1:7" s="101" customFormat="1" x14ac:dyDescent="0.2">
      <c r="A274" s="93"/>
      <c r="B274" s="93"/>
      <c r="C274" s="93"/>
      <c r="D274" s="93"/>
      <c r="E274" s="100"/>
      <c r="F274" s="89"/>
      <c r="G274" s="90"/>
    </row>
    <row r="275" spans="1:7" s="101" customFormat="1" x14ac:dyDescent="0.2">
      <c r="A275" s="93"/>
      <c r="B275" s="93"/>
      <c r="C275" s="93"/>
      <c r="D275" s="93"/>
      <c r="E275" s="100"/>
      <c r="F275" s="89"/>
      <c r="G275" s="90"/>
    </row>
    <row r="276" spans="1:7" s="101" customFormat="1" x14ac:dyDescent="0.2">
      <c r="A276" s="93"/>
      <c r="B276" s="93"/>
      <c r="C276" s="93"/>
      <c r="D276" s="93"/>
      <c r="E276" s="100"/>
      <c r="F276" s="89"/>
      <c r="G276" s="90"/>
    </row>
    <row r="277" spans="1:7" s="101" customFormat="1" x14ac:dyDescent="0.2">
      <c r="A277" s="93"/>
      <c r="B277" s="93"/>
      <c r="C277" s="93"/>
      <c r="D277" s="93"/>
      <c r="E277" s="100"/>
      <c r="F277" s="89"/>
      <c r="G277" s="90"/>
    </row>
    <row r="278" spans="1:7" s="101" customFormat="1" x14ac:dyDescent="0.2">
      <c r="A278" s="93"/>
      <c r="B278" s="93"/>
      <c r="C278" s="93"/>
      <c r="D278" s="93"/>
      <c r="E278" s="100"/>
      <c r="F278" s="89"/>
      <c r="G278" s="90"/>
    </row>
    <row r="279" spans="1:7" s="101" customFormat="1" x14ac:dyDescent="0.2">
      <c r="A279" s="93"/>
      <c r="B279" s="93"/>
      <c r="C279" s="93"/>
      <c r="D279" s="93"/>
      <c r="E279" s="100"/>
      <c r="F279" s="89"/>
      <c r="G279" s="90"/>
    </row>
    <row r="280" spans="1:7" s="101" customFormat="1" x14ac:dyDescent="0.2">
      <c r="A280" s="93"/>
      <c r="B280" s="93"/>
      <c r="C280" s="93"/>
      <c r="D280" s="93"/>
      <c r="E280" s="100"/>
      <c r="F280" s="89"/>
      <c r="G280" s="90"/>
    </row>
    <row r="281" spans="1:7" s="101" customFormat="1" x14ac:dyDescent="0.2">
      <c r="A281" s="93"/>
      <c r="B281" s="93"/>
      <c r="C281" s="93"/>
      <c r="D281" s="93"/>
      <c r="E281" s="100"/>
      <c r="F281" s="89"/>
      <c r="G281" s="90"/>
    </row>
    <row r="282" spans="1:7" s="101" customFormat="1" x14ac:dyDescent="0.2">
      <c r="A282" s="93"/>
      <c r="B282" s="93"/>
      <c r="C282" s="93"/>
      <c r="D282" s="93"/>
      <c r="E282" s="100"/>
      <c r="F282" s="89"/>
      <c r="G282" s="90"/>
    </row>
    <row r="283" spans="1:7" s="101" customFormat="1" x14ac:dyDescent="0.2">
      <c r="A283" s="93"/>
      <c r="B283" s="93"/>
      <c r="C283" s="93"/>
      <c r="D283" s="93"/>
      <c r="E283" s="100"/>
      <c r="F283" s="89"/>
      <c r="G283" s="90"/>
    </row>
    <row r="284" spans="1:7" s="101" customFormat="1" x14ac:dyDescent="0.2">
      <c r="A284" s="93"/>
      <c r="B284" s="93"/>
      <c r="C284" s="93"/>
      <c r="D284" s="93"/>
      <c r="E284" s="100"/>
      <c r="F284" s="89"/>
      <c r="G284" s="90"/>
    </row>
    <row r="285" spans="1:7" s="101" customFormat="1" x14ac:dyDescent="0.2">
      <c r="A285" s="93"/>
      <c r="B285" s="93"/>
      <c r="C285" s="93"/>
      <c r="D285" s="93"/>
      <c r="E285" s="100"/>
      <c r="F285" s="89"/>
      <c r="G285" s="90"/>
    </row>
    <row r="286" spans="1:7" s="101" customFormat="1" x14ac:dyDescent="0.2">
      <c r="A286" s="93"/>
      <c r="B286" s="93"/>
      <c r="C286" s="93"/>
      <c r="D286" s="93"/>
      <c r="E286" s="100"/>
      <c r="F286" s="89"/>
      <c r="G286" s="90"/>
    </row>
    <row r="287" spans="1:7" s="101" customFormat="1" x14ac:dyDescent="0.2">
      <c r="A287" s="93"/>
      <c r="B287" s="93"/>
      <c r="C287" s="93"/>
      <c r="D287" s="93"/>
      <c r="E287" s="100"/>
      <c r="F287" s="89"/>
      <c r="G287" s="90"/>
    </row>
    <row r="288" spans="1:7" s="101" customFormat="1" x14ac:dyDescent="0.2">
      <c r="A288" s="93"/>
      <c r="B288" s="93"/>
      <c r="C288" s="93"/>
      <c r="D288" s="93"/>
      <c r="E288" s="100"/>
      <c r="F288" s="89"/>
      <c r="G288" s="90"/>
    </row>
    <row r="289" spans="1:7" s="101" customFormat="1" x14ac:dyDescent="0.2">
      <c r="A289" s="93"/>
      <c r="B289" s="93"/>
      <c r="C289" s="93"/>
      <c r="D289" s="93"/>
      <c r="E289" s="100"/>
      <c r="F289" s="89"/>
      <c r="G289" s="90"/>
    </row>
    <row r="290" spans="1:7" s="101" customFormat="1" x14ac:dyDescent="0.2">
      <c r="A290" s="93"/>
      <c r="B290" s="93"/>
      <c r="C290" s="93"/>
      <c r="D290" s="93"/>
      <c r="E290" s="100"/>
      <c r="F290" s="89"/>
      <c r="G290" s="90"/>
    </row>
    <row r="291" spans="1:7" s="101" customFormat="1" x14ac:dyDescent="0.2">
      <c r="A291" s="93"/>
      <c r="B291" s="93"/>
      <c r="C291" s="93"/>
      <c r="D291" s="93"/>
      <c r="E291" s="100"/>
      <c r="F291" s="89"/>
      <c r="G291" s="90"/>
    </row>
    <row r="292" spans="1:7" s="101" customFormat="1" x14ac:dyDescent="0.2">
      <c r="A292" s="93"/>
      <c r="B292" s="93"/>
      <c r="C292" s="93"/>
      <c r="D292" s="93"/>
      <c r="E292" s="100"/>
      <c r="F292" s="89"/>
      <c r="G292" s="90"/>
    </row>
    <row r="293" spans="1:7" s="101" customFormat="1" x14ac:dyDescent="0.2">
      <c r="A293" s="93"/>
      <c r="B293" s="93"/>
      <c r="C293" s="93"/>
      <c r="D293" s="93"/>
      <c r="E293" s="100"/>
      <c r="F293" s="89"/>
      <c r="G293" s="90"/>
    </row>
    <row r="294" spans="1:7" s="101" customFormat="1" x14ac:dyDescent="0.2">
      <c r="A294" s="93"/>
      <c r="B294" s="93"/>
      <c r="C294" s="93"/>
      <c r="D294" s="93"/>
      <c r="E294" s="100"/>
      <c r="F294" s="89"/>
      <c r="G294" s="90"/>
    </row>
    <row r="295" spans="1:7" s="101" customFormat="1" x14ac:dyDescent="0.2">
      <c r="A295" s="93"/>
      <c r="B295" s="93"/>
      <c r="C295" s="93"/>
      <c r="D295" s="93"/>
      <c r="E295" s="100"/>
      <c r="F295" s="89"/>
      <c r="G295" s="90"/>
    </row>
    <row r="296" spans="1:7" s="101" customFormat="1" x14ac:dyDescent="0.2">
      <c r="A296" s="93"/>
      <c r="B296" s="93"/>
      <c r="C296" s="93"/>
      <c r="D296" s="93"/>
      <c r="E296" s="100"/>
      <c r="F296" s="89"/>
      <c r="G296" s="90"/>
    </row>
    <row r="297" spans="1:7" s="101" customFormat="1" x14ac:dyDescent="0.2">
      <c r="A297" s="93"/>
      <c r="B297" s="93"/>
      <c r="C297" s="93"/>
      <c r="D297" s="93"/>
      <c r="E297" s="100"/>
      <c r="F297" s="89"/>
      <c r="G297" s="90"/>
    </row>
    <row r="298" spans="1:7" s="101" customFormat="1" x14ac:dyDescent="0.2">
      <c r="A298" s="93"/>
      <c r="B298" s="93"/>
      <c r="C298" s="93"/>
      <c r="D298" s="93"/>
      <c r="E298" s="100"/>
      <c r="F298" s="89"/>
      <c r="G298" s="90"/>
    </row>
    <row r="299" spans="1:7" s="101" customFormat="1" x14ac:dyDescent="0.2">
      <c r="A299" s="93"/>
      <c r="B299" s="93"/>
      <c r="C299" s="93"/>
      <c r="D299" s="93"/>
      <c r="E299" s="100"/>
      <c r="F299" s="89"/>
      <c r="G299" s="90"/>
    </row>
    <row r="300" spans="1:7" s="101" customFormat="1" x14ac:dyDescent="0.2">
      <c r="A300" s="93"/>
      <c r="B300" s="93"/>
      <c r="C300" s="93"/>
      <c r="D300" s="93"/>
      <c r="E300" s="100"/>
      <c r="F300" s="89"/>
      <c r="G300" s="90"/>
    </row>
    <row r="301" spans="1:7" s="101" customFormat="1" x14ac:dyDescent="0.2">
      <c r="A301" s="93"/>
      <c r="B301" s="93"/>
      <c r="C301" s="93"/>
      <c r="D301" s="93"/>
      <c r="E301" s="100"/>
      <c r="F301" s="89"/>
      <c r="G301" s="90"/>
    </row>
    <row r="302" spans="1:7" s="101" customFormat="1" x14ac:dyDescent="0.2">
      <c r="A302" s="93"/>
      <c r="B302" s="93"/>
      <c r="C302" s="93"/>
      <c r="D302" s="93"/>
      <c r="E302" s="100"/>
      <c r="F302" s="89"/>
      <c r="G302" s="90"/>
    </row>
    <row r="303" spans="1:7" s="101" customFormat="1" x14ac:dyDescent="0.2">
      <c r="A303" s="93"/>
      <c r="B303" s="93"/>
      <c r="C303" s="93"/>
      <c r="D303" s="93"/>
      <c r="E303" s="100"/>
      <c r="F303" s="89"/>
      <c r="G303" s="90"/>
    </row>
    <row r="304" spans="1:7" s="101" customFormat="1" x14ac:dyDescent="0.2">
      <c r="A304" s="93"/>
      <c r="B304" s="93"/>
      <c r="C304" s="93"/>
      <c r="D304" s="93"/>
      <c r="E304" s="100"/>
      <c r="F304" s="89"/>
      <c r="G304" s="90"/>
    </row>
    <row r="305" spans="1:7" s="101" customFormat="1" x14ac:dyDescent="0.2">
      <c r="A305" s="93"/>
      <c r="B305" s="93"/>
      <c r="C305" s="93"/>
      <c r="D305" s="93"/>
      <c r="E305" s="100"/>
      <c r="F305" s="89"/>
      <c r="G305" s="90"/>
    </row>
    <row r="306" spans="1:7" s="101" customFormat="1" x14ac:dyDescent="0.2">
      <c r="A306" s="93"/>
      <c r="B306" s="93"/>
      <c r="C306" s="93"/>
      <c r="D306" s="93"/>
      <c r="E306" s="100"/>
      <c r="F306" s="89"/>
      <c r="G306" s="90"/>
    </row>
    <row r="307" spans="1:7" s="101" customFormat="1" x14ac:dyDescent="0.2">
      <c r="A307" s="93"/>
      <c r="B307" s="93"/>
      <c r="C307" s="93"/>
      <c r="D307" s="93"/>
      <c r="E307" s="100"/>
      <c r="F307" s="89"/>
      <c r="G307" s="90"/>
    </row>
    <row r="308" spans="1:7" s="101" customFormat="1" x14ac:dyDescent="0.2">
      <c r="A308" s="93"/>
      <c r="B308" s="93"/>
      <c r="C308" s="93"/>
      <c r="D308" s="93"/>
      <c r="E308" s="100"/>
      <c r="F308" s="89"/>
      <c r="G308" s="90"/>
    </row>
    <row r="309" spans="1:7" s="101" customFormat="1" x14ac:dyDescent="0.2">
      <c r="A309" s="93"/>
      <c r="B309" s="93"/>
      <c r="C309" s="93"/>
      <c r="D309" s="93"/>
      <c r="E309" s="100"/>
      <c r="F309" s="89"/>
      <c r="G309" s="90"/>
    </row>
    <row r="310" spans="1:7" s="101" customFormat="1" x14ac:dyDescent="0.2">
      <c r="A310" s="93"/>
      <c r="B310" s="93"/>
      <c r="C310" s="93"/>
      <c r="D310" s="93"/>
      <c r="E310" s="100"/>
      <c r="F310" s="89"/>
      <c r="G310" s="90"/>
    </row>
    <row r="311" spans="1:7" s="101" customFormat="1" x14ac:dyDescent="0.2">
      <c r="A311" s="93"/>
      <c r="B311" s="93"/>
      <c r="C311" s="93"/>
      <c r="D311" s="93"/>
      <c r="E311" s="100"/>
      <c r="F311" s="89"/>
      <c r="G311" s="90"/>
    </row>
    <row r="312" spans="1:7" s="101" customFormat="1" x14ac:dyDescent="0.2">
      <c r="A312" s="93"/>
      <c r="B312" s="93"/>
      <c r="C312" s="93"/>
      <c r="D312" s="93"/>
      <c r="E312" s="100"/>
      <c r="F312" s="89"/>
      <c r="G312" s="90"/>
    </row>
    <row r="313" spans="1:7" s="101" customFormat="1" x14ac:dyDescent="0.2">
      <c r="A313" s="93"/>
      <c r="B313" s="93"/>
      <c r="C313" s="93"/>
      <c r="D313" s="93"/>
      <c r="E313" s="100"/>
      <c r="F313" s="89"/>
      <c r="G313" s="90"/>
    </row>
    <row r="314" spans="1:7" s="101" customFormat="1" x14ac:dyDescent="0.2">
      <c r="A314" s="93"/>
      <c r="B314" s="93"/>
      <c r="C314" s="93"/>
      <c r="D314" s="93"/>
      <c r="E314" s="100"/>
      <c r="F314" s="89"/>
      <c r="G314" s="90"/>
    </row>
    <row r="315" spans="1:7" s="101" customFormat="1" x14ac:dyDescent="0.2">
      <c r="A315" s="93"/>
      <c r="B315" s="93"/>
      <c r="C315" s="93"/>
      <c r="D315" s="93"/>
      <c r="E315" s="100"/>
      <c r="F315" s="89"/>
      <c r="G315" s="90"/>
    </row>
    <row r="316" spans="1:7" s="101" customFormat="1" x14ac:dyDescent="0.2">
      <c r="A316" s="93"/>
      <c r="B316" s="93"/>
      <c r="C316" s="93"/>
      <c r="D316" s="93"/>
      <c r="E316" s="100"/>
      <c r="F316" s="89"/>
      <c r="G316" s="90"/>
    </row>
    <row r="317" spans="1:7" s="101" customFormat="1" x14ac:dyDescent="0.2">
      <c r="A317" s="93"/>
      <c r="B317" s="93"/>
      <c r="C317" s="93"/>
      <c r="D317" s="93"/>
      <c r="E317" s="100"/>
      <c r="F317" s="89"/>
      <c r="G317" s="90"/>
    </row>
    <row r="318" spans="1:7" s="101" customFormat="1" x14ac:dyDescent="0.2">
      <c r="A318" s="93"/>
      <c r="B318" s="93"/>
      <c r="C318" s="93"/>
      <c r="D318" s="93"/>
      <c r="E318" s="100"/>
      <c r="F318" s="89"/>
      <c r="G318" s="90"/>
    </row>
    <row r="319" spans="1:7" s="101" customFormat="1" x14ac:dyDescent="0.2">
      <c r="A319" s="93"/>
      <c r="B319" s="93"/>
      <c r="C319" s="93"/>
      <c r="D319" s="93"/>
      <c r="E319" s="100"/>
      <c r="F319" s="89"/>
      <c r="G319" s="90"/>
    </row>
    <row r="320" spans="1:7" s="101" customFormat="1" x14ac:dyDescent="0.2">
      <c r="A320" s="93"/>
      <c r="B320" s="93"/>
      <c r="C320" s="93"/>
      <c r="D320" s="93"/>
      <c r="E320" s="100"/>
      <c r="F320" s="89"/>
      <c r="G320" s="90"/>
    </row>
    <row r="321" spans="1:7" s="101" customFormat="1" x14ac:dyDescent="0.2">
      <c r="A321" s="93"/>
      <c r="B321" s="93"/>
      <c r="C321" s="93"/>
      <c r="D321" s="93"/>
      <c r="E321" s="100"/>
      <c r="F321" s="89"/>
      <c r="G321" s="90"/>
    </row>
    <row r="322" spans="1:7" s="101" customFormat="1" x14ac:dyDescent="0.2">
      <c r="A322" s="93"/>
      <c r="B322" s="93"/>
      <c r="C322" s="93"/>
      <c r="D322" s="93"/>
      <c r="E322" s="100"/>
      <c r="F322" s="89"/>
      <c r="G322" s="90"/>
    </row>
    <row r="323" spans="1:7" s="101" customFormat="1" x14ac:dyDescent="0.2">
      <c r="A323" s="93"/>
      <c r="B323" s="93"/>
      <c r="C323" s="93"/>
      <c r="D323" s="93"/>
      <c r="E323" s="100"/>
      <c r="F323" s="89"/>
      <c r="G323" s="90"/>
    </row>
    <row r="324" spans="1:7" s="101" customFormat="1" x14ac:dyDescent="0.2">
      <c r="A324" s="93"/>
      <c r="B324" s="93"/>
      <c r="C324" s="93"/>
      <c r="D324" s="93"/>
      <c r="E324" s="100"/>
      <c r="F324" s="89"/>
      <c r="G324" s="90"/>
    </row>
    <row r="325" spans="1:7" s="101" customFormat="1" x14ac:dyDescent="0.2">
      <c r="A325" s="93"/>
      <c r="B325" s="93"/>
      <c r="C325" s="93"/>
      <c r="D325" s="93"/>
      <c r="E325" s="100"/>
      <c r="F325" s="89"/>
      <c r="G325" s="90"/>
    </row>
    <row r="326" spans="1:7" s="101" customFormat="1" x14ac:dyDescent="0.2">
      <c r="A326" s="93"/>
      <c r="B326" s="93"/>
      <c r="C326" s="93"/>
      <c r="D326" s="93"/>
      <c r="E326" s="100"/>
      <c r="F326" s="89"/>
      <c r="G326" s="90"/>
    </row>
    <row r="327" spans="1:7" s="101" customFormat="1" x14ac:dyDescent="0.2">
      <c r="A327" s="93"/>
      <c r="B327" s="93"/>
      <c r="C327" s="93"/>
      <c r="D327" s="93"/>
      <c r="E327" s="100"/>
      <c r="F327" s="89"/>
      <c r="G327" s="90"/>
    </row>
    <row r="328" spans="1:7" s="101" customFormat="1" x14ac:dyDescent="0.2">
      <c r="A328" s="93"/>
      <c r="B328" s="93"/>
      <c r="C328" s="93"/>
      <c r="D328" s="93"/>
      <c r="E328" s="100"/>
      <c r="F328" s="89"/>
      <c r="G328" s="90"/>
    </row>
    <row r="329" spans="1:7" s="101" customFormat="1" x14ac:dyDescent="0.2">
      <c r="A329" s="93"/>
      <c r="B329" s="93"/>
      <c r="C329" s="93"/>
      <c r="D329" s="93"/>
      <c r="E329" s="100"/>
      <c r="F329" s="89"/>
      <c r="G329" s="90"/>
    </row>
    <row r="330" spans="1:7" s="101" customFormat="1" x14ac:dyDescent="0.2">
      <c r="A330" s="93"/>
      <c r="B330" s="93"/>
      <c r="C330" s="93"/>
      <c r="D330" s="93"/>
      <c r="E330" s="100"/>
      <c r="F330" s="89"/>
      <c r="G330" s="90"/>
    </row>
    <row r="331" spans="1:7" s="101" customFormat="1" x14ac:dyDescent="0.2">
      <c r="A331" s="93"/>
      <c r="B331" s="93"/>
      <c r="C331" s="93"/>
      <c r="D331" s="93"/>
      <c r="E331" s="100"/>
      <c r="F331" s="89"/>
      <c r="G331" s="90"/>
    </row>
    <row r="332" spans="1:7" s="101" customFormat="1" x14ac:dyDescent="0.2">
      <c r="A332" s="93"/>
      <c r="B332" s="93"/>
      <c r="C332" s="93"/>
      <c r="D332" s="93"/>
      <c r="E332" s="100"/>
      <c r="F332" s="89"/>
      <c r="G332" s="90"/>
    </row>
    <row r="333" spans="1:7" s="101" customFormat="1" x14ac:dyDescent="0.2">
      <c r="A333" s="93"/>
      <c r="B333" s="93"/>
      <c r="C333" s="93"/>
      <c r="D333" s="93"/>
      <c r="E333" s="100"/>
      <c r="F333" s="89"/>
      <c r="G333" s="90"/>
    </row>
    <row r="334" spans="1:7" s="101" customFormat="1" x14ac:dyDescent="0.2">
      <c r="A334" s="93"/>
      <c r="B334" s="93"/>
      <c r="C334" s="93"/>
      <c r="D334" s="93"/>
      <c r="E334" s="100"/>
      <c r="F334" s="89"/>
      <c r="G334" s="90"/>
    </row>
    <row r="335" spans="1:7" s="101" customFormat="1" x14ac:dyDescent="0.2">
      <c r="A335" s="93"/>
      <c r="B335" s="93"/>
      <c r="C335" s="93"/>
      <c r="D335" s="93"/>
      <c r="E335" s="100"/>
      <c r="F335" s="89"/>
      <c r="G335" s="90"/>
    </row>
    <row r="336" spans="1:7" s="101" customFormat="1" x14ac:dyDescent="0.2">
      <c r="A336" s="93"/>
      <c r="B336" s="93"/>
      <c r="C336" s="93"/>
      <c r="D336" s="93"/>
      <c r="E336" s="100"/>
      <c r="F336" s="89"/>
      <c r="G336" s="90"/>
    </row>
    <row r="337" spans="1:7" s="101" customFormat="1" x14ac:dyDescent="0.2">
      <c r="A337" s="93"/>
      <c r="B337" s="93"/>
      <c r="C337" s="93"/>
      <c r="D337" s="93"/>
      <c r="E337" s="100"/>
      <c r="F337" s="89"/>
      <c r="G337" s="90"/>
    </row>
    <row r="338" spans="1:7" s="101" customFormat="1" x14ac:dyDescent="0.2">
      <c r="A338" s="93"/>
      <c r="B338" s="93"/>
      <c r="C338" s="93"/>
      <c r="D338" s="93"/>
      <c r="E338" s="100"/>
      <c r="F338" s="89"/>
      <c r="G338" s="90"/>
    </row>
    <row r="339" spans="1:7" s="101" customFormat="1" x14ac:dyDescent="0.2">
      <c r="A339" s="93"/>
      <c r="B339" s="93"/>
      <c r="C339" s="93"/>
      <c r="D339" s="93"/>
      <c r="E339" s="100"/>
      <c r="F339" s="89"/>
      <c r="G339" s="90"/>
    </row>
    <row r="340" spans="1:7" s="101" customFormat="1" x14ac:dyDescent="0.2">
      <c r="A340" s="93"/>
      <c r="B340" s="93"/>
      <c r="C340" s="93"/>
      <c r="D340" s="93"/>
      <c r="E340" s="100"/>
      <c r="F340" s="89"/>
      <c r="G340" s="90"/>
    </row>
    <row r="341" spans="1:7" s="101" customFormat="1" x14ac:dyDescent="0.2">
      <c r="A341" s="93"/>
      <c r="B341" s="93"/>
      <c r="C341" s="93"/>
      <c r="D341" s="93"/>
      <c r="E341" s="100"/>
      <c r="F341" s="89"/>
      <c r="G341" s="90"/>
    </row>
    <row r="342" spans="1:7" s="101" customFormat="1" x14ac:dyDescent="0.2">
      <c r="A342" s="93"/>
      <c r="B342" s="93"/>
      <c r="C342" s="93"/>
      <c r="D342" s="93"/>
      <c r="E342" s="100"/>
      <c r="F342" s="89"/>
      <c r="G342" s="90"/>
    </row>
    <row r="343" spans="1:7" s="101" customFormat="1" x14ac:dyDescent="0.2">
      <c r="A343" s="93"/>
      <c r="B343" s="93"/>
      <c r="C343" s="93"/>
      <c r="D343" s="93"/>
      <c r="E343" s="100"/>
      <c r="F343" s="89"/>
      <c r="G343" s="90"/>
    </row>
    <row r="344" spans="1:7" s="101" customFormat="1" x14ac:dyDescent="0.2">
      <c r="A344" s="93"/>
      <c r="B344" s="93"/>
      <c r="C344" s="93"/>
      <c r="D344" s="93"/>
      <c r="E344" s="100"/>
      <c r="F344" s="89"/>
      <c r="G344" s="90"/>
    </row>
    <row r="345" spans="1:7" s="101" customFormat="1" x14ac:dyDescent="0.2">
      <c r="A345" s="93"/>
      <c r="B345" s="93"/>
      <c r="C345" s="93"/>
      <c r="D345" s="93"/>
      <c r="E345" s="100"/>
      <c r="F345" s="89"/>
      <c r="G345" s="90"/>
    </row>
    <row r="346" spans="1:7" s="101" customFormat="1" x14ac:dyDescent="0.2">
      <c r="A346" s="93"/>
      <c r="B346" s="93"/>
      <c r="C346" s="93"/>
      <c r="D346" s="93"/>
      <c r="E346" s="100"/>
      <c r="F346" s="89"/>
      <c r="G346" s="90"/>
    </row>
    <row r="347" spans="1:7" s="101" customFormat="1" x14ac:dyDescent="0.2">
      <c r="A347" s="93"/>
      <c r="B347" s="93"/>
      <c r="C347" s="93"/>
      <c r="D347" s="93"/>
      <c r="E347" s="100"/>
      <c r="F347" s="89"/>
      <c r="G347" s="90"/>
    </row>
    <row r="348" spans="1:7" s="101" customFormat="1" x14ac:dyDescent="0.2">
      <c r="A348" s="93"/>
      <c r="B348" s="93"/>
      <c r="C348" s="93"/>
      <c r="D348" s="93"/>
      <c r="E348" s="100"/>
      <c r="F348" s="89"/>
      <c r="G348" s="90"/>
    </row>
    <row r="349" spans="1:7" s="101" customFormat="1" x14ac:dyDescent="0.2">
      <c r="A349" s="93"/>
      <c r="B349" s="93"/>
      <c r="C349" s="93"/>
      <c r="D349" s="93"/>
      <c r="E349" s="100"/>
      <c r="F349" s="89"/>
      <c r="G349" s="90"/>
    </row>
    <row r="350" spans="1:7" s="101" customFormat="1" x14ac:dyDescent="0.2">
      <c r="A350" s="93"/>
      <c r="B350" s="93"/>
      <c r="C350" s="93"/>
      <c r="D350" s="93"/>
      <c r="E350" s="100"/>
      <c r="F350" s="89"/>
      <c r="G350" s="90"/>
    </row>
    <row r="351" spans="1:7" s="101" customFormat="1" x14ac:dyDescent="0.2">
      <c r="A351" s="93"/>
      <c r="B351" s="93"/>
      <c r="C351" s="93"/>
      <c r="D351" s="93"/>
      <c r="E351" s="100"/>
      <c r="F351" s="89"/>
      <c r="G351" s="90"/>
    </row>
    <row r="352" spans="1:7" s="101" customFormat="1" x14ac:dyDescent="0.2">
      <c r="A352" s="93"/>
      <c r="B352" s="93"/>
      <c r="C352" s="93"/>
      <c r="D352" s="93"/>
      <c r="E352" s="100"/>
      <c r="F352" s="89"/>
      <c r="G352" s="90"/>
    </row>
    <row r="353" spans="1:7" s="101" customFormat="1" x14ac:dyDescent="0.2">
      <c r="A353" s="93"/>
      <c r="B353" s="93"/>
      <c r="C353" s="93"/>
      <c r="D353" s="93"/>
      <c r="E353" s="100"/>
      <c r="F353" s="89"/>
      <c r="G353" s="90"/>
    </row>
    <row r="354" spans="1:7" s="101" customFormat="1" x14ac:dyDescent="0.2">
      <c r="A354" s="93"/>
      <c r="B354" s="93"/>
      <c r="C354" s="93"/>
      <c r="D354" s="93"/>
      <c r="E354" s="100"/>
      <c r="F354" s="89"/>
      <c r="G354" s="90"/>
    </row>
    <row r="355" spans="1:7" s="101" customFormat="1" x14ac:dyDescent="0.2">
      <c r="A355" s="93"/>
      <c r="B355" s="93"/>
      <c r="C355" s="93"/>
      <c r="D355" s="93"/>
      <c r="E355" s="100"/>
      <c r="F355" s="89"/>
      <c r="G355" s="90"/>
    </row>
    <row r="356" spans="1:7" s="101" customFormat="1" x14ac:dyDescent="0.2">
      <c r="A356" s="93"/>
      <c r="B356" s="93"/>
      <c r="C356" s="93"/>
      <c r="D356" s="93"/>
      <c r="E356" s="100"/>
      <c r="F356" s="89"/>
      <c r="G356" s="90"/>
    </row>
    <row r="357" spans="1:7" s="101" customFormat="1" x14ac:dyDescent="0.2">
      <c r="A357" s="93"/>
      <c r="B357" s="93"/>
      <c r="C357" s="93"/>
      <c r="D357" s="93"/>
      <c r="E357" s="100"/>
      <c r="F357" s="89"/>
      <c r="G357" s="90"/>
    </row>
    <row r="358" spans="1:7" s="101" customFormat="1" x14ac:dyDescent="0.2">
      <c r="A358" s="93"/>
      <c r="B358" s="93"/>
      <c r="C358" s="93"/>
      <c r="D358" s="93"/>
      <c r="E358" s="100"/>
      <c r="F358" s="89"/>
      <c r="G358" s="90"/>
    </row>
    <row r="359" spans="1:7" s="101" customFormat="1" x14ac:dyDescent="0.2">
      <c r="A359" s="93"/>
      <c r="B359" s="93"/>
      <c r="C359" s="93"/>
      <c r="D359" s="93"/>
      <c r="E359" s="100"/>
      <c r="F359" s="89"/>
      <c r="G359" s="90"/>
    </row>
    <row r="360" spans="1:7" s="101" customFormat="1" x14ac:dyDescent="0.2">
      <c r="A360" s="93"/>
      <c r="B360" s="93"/>
      <c r="C360" s="93"/>
      <c r="D360" s="93"/>
      <c r="E360" s="100"/>
      <c r="F360" s="89"/>
      <c r="G360" s="90"/>
    </row>
    <row r="361" spans="1:7" s="101" customFormat="1" x14ac:dyDescent="0.2">
      <c r="A361" s="93"/>
      <c r="B361" s="93"/>
      <c r="C361" s="93"/>
      <c r="D361" s="93"/>
      <c r="E361" s="100"/>
      <c r="F361" s="89"/>
      <c r="G361" s="90"/>
    </row>
    <row r="362" spans="1:7" s="101" customFormat="1" x14ac:dyDescent="0.2">
      <c r="A362" s="93"/>
      <c r="B362" s="93"/>
      <c r="C362" s="93"/>
      <c r="D362" s="93"/>
      <c r="E362" s="100"/>
      <c r="F362" s="89"/>
      <c r="G362" s="90"/>
    </row>
    <row r="363" spans="1:7" s="101" customFormat="1" x14ac:dyDescent="0.2">
      <c r="A363" s="93"/>
      <c r="B363" s="93"/>
      <c r="C363" s="93"/>
      <c r="D363" s="93"/>
      <c r="E363" s="100"/>
      <c r="F363" s="89"/>
      <c r="G363" s="90"/>
    </row>
    <row r="364" spans="1:7" s="101" customFormat="1" x14ac:dyDescent="0.2">
      <c r="A364" s="93"/>
      <c r="B364" s="93"/>
      <c r="C364" s="93"/>
      <c r="D364" s="93"/>
      <c r="E364" s="100"/>
      <c r="F364" s="89"/>
      <c r="G364" s="90"/>
    </row>
    <row r="365" spans="1:7" s="101" customFormat="1" x14ac:dyDescent="0.2">
      <c r="A365" s="93"/>
      <c r="B365" s="93"/>
      <c r="C365" s="93"/>
      <c r="D365" s="93"/>
      <c r="E365" s="100"/>
      <c r="F365" s="89"/>
      <c r="G365" s="90"/>
    </row>
    <row r="366" spans="1:7" s="101" customFormat="1" x14ac:dyDescent="0.2">
      <c r="A366" s="93"/>
      <c r="B366" s="93"/>
      <c r="C366" s="93"/>
      <c r="D366" s="93"/>
      <c r="E366" s="100"/>
      <c r="F366" s="89"/>
      <c r="G366" s="90"/>
    </row>
    <row r="367" spans="1:7" s="101" customFormat="1" x14ac:dyDescent="0.2">
      <c r="A367" s="93"/>
      <c r="B367" s="93"/>
      <c r="C367" s="93"/>
      <c r="D367" s="93"/>
      <c r="E367" s="100"/>
      <c r="F367" s="89"/>
      <c r="G367" s="90"/>
    </row>
    <row r="368" spans="1:7" s="101" customFormat="1" x14ac:dyDescent="0.2">
      <c r="A368" s="93"/>
      <c r="B368" s="93"/>
      <c r="C368" s="93"/>
      <c r="D368" s="93"/>
      <c r="E368" s="100"/>
      <c r="F368" s="89"/>
      <c r="G368" s="90"/>
    </row>
    <row r="369" spans="1:7" s="101" customFormat="1" x14ac:dyDescent="0.2">
      <c r="A369" s="93"/>
      <c r="B369" s="93"/>
      <c r="C369" s="93"/>
      <c r="D369" s="93"/>
      <c r="E369" s="100"/>
      <c r="F369" s="89"/>
      <c r="G369" s="90"/>
    </row>
    <row r="370" spans="1:7" s="101" customFormat="1" x14ac:dyDescent="0.2">
      <c r="A370" s="93"/>
      <c r="B370" s="93"/>
      <c r="C370" s="93"/>
      <c r="D370" s="93"/>
      <c r="E370" s="100"/>
      <c r="F370" s="89"/>
      <c r="G370" s="90"/>
    </row>
    <row r="371" spans="1:7" s="101" customFormat="1" x14ac:dyDescent="0.2">
      <c r="A371" s="93"/>
      <c r="B371" s="93"/>
      <c r="C371" s="93"/>
      <c r="D371" s="93"/>
      <c r="E371" s="100"/>
      <c r="F371" s="89"/>
      <c r="G371" s="90"/>
    </row>
    <row r="372" spans="1:7" s="101" customFormat="1" x14ac:dyDescent="0.2">
      <c r="A372" s="93"/>
      <c r="B372" s="93"/>
      <c r="C372" s="93"/>
      <c r="D372" s="93"/>
      <c r="E372" s="100"/>
      <c r="F372" s="89"/>
      <c r="G372" s="90"/>
    </row>
    <row r="373" spans="1:7" s="101" customFormat="1" x14ac:dyDescent="0.2">
      <c r="A373" s="93"/>
      <c r="B373" s="93"/>
      <c r="C373" s="93"/>
      <c r="D373" s="93"/>
      <c r="E373" s="100"/>
      <c r="F373" s="89"/>
      <c r="G373" s="90"/>
    </row>
    <row r="374" spans="1:7" s="101" customFormat="1" x14ac:dyDescent="0.2">
      <c r="A374" s="93"/>
      <c r="B374" s="93"/>
      <c r="C374" s="93"/>
      <c r="D374" s="93"/>
      <c r="E374" s="100"/>
      <c r="F374" s="89"/>
      <c r="G374" s="90"/>
    </row>
    <row r="375" spans="1:7" s="101" customFormat="1" x14ac:dyDescent="0.2">
      <c r="A375" s="93"/>
      <c r="B375" s="93"/>
      <c r="C375" s="93"/>
      <c r="D375" s="93"/>
      <c r="E375" s="100"/>
      <c r="F375" s="89"/>
      <c r="G375" s="90"/>
    </row>
    <row r="376" spans="1:7" s="101" customFormat="1" x14ac:dyDescent="0.2">
      <c r="A376" s="93"/>
      <c r="B376" s="93"/>
      <c r="C376" s="93"/>
      <c r="D376" s="93"/>
      <c r="E376" s="100"/>
      <c r="F376" s="89"/>
      <c r="G376" s="90"/>
    </row>
    <row r="377" spans="1:7" s="101" customFormat="1" x14ac:dyDescent="0.2">
      <c r="A377" s="93"/>
      <c r="B377" s="93"/>
      <c r="C377" s="93"/>
      <c r="D377" s="93"/>
      <c r="E377" s="100"/>
      <c r="F377" s="89"/>
      <c r="G377" s="90"/>
    </row>
    <row r="378" spans="1:7" s="101" customFormat="1" x14ac:dyDescent="0.2">
      <c r="A378" s="93"/>
      <c r="B378" s="93"/>
      <c r="C378" s="93"/>
      <c r="D378" s="93"/>
      <c r="E378" s="100"/>
      <c r="F378" s="89"/>
      <c r="G378" s="90"/>
    </row>
    <row r="379" spans="1:7" s="101" customFormat="1" x14ac:dyDescent="0.2">
      <c r="A379" s="93"/>
      <c r="B379" s="93"/>
      <c r="C379" s="93"/>
      <c r="D379" s="93"/>
      <c r="E379" s="100"/>
      <c r="F379" s="89"/>
      <c r="G379" s="90"/>
    </row>
    <row r="380" spans="1:7" s="101" customFormat="1" x14ac:dyDescent="0.2">
      <c r="A380" s="93"/>
      <c r="B380" s="93"/>
      <c r="C380" s="93"/>
      <c r="D380" s="93"/>
      <c r="E380" s="100"/>
      <c r="F380" s="89"/>
      <c r="G380" s="90"/>
    </row>
    <row r="381" spans="1:7" s="101" customFormat="1" x14ac:dyDescent="0.2">
      <c r="A381" s="93"/>
      <c r="B381" s="93"/>
      <c r="C381" s="93"/>
      <c r="D381" s="93"/>
      <c r="E381" s="100"/>
      <c r="F381" s="89"/>
      <c r="G381" s="90"/>
    </row>
    <row r="382" spans="1:7" s="101" customFormat="1" x14ac:dyDescent="0.2">
      <c r="A382" s="93"/>
      <c r="B382" s="93"/>
      <c r="C382" s="93"/>
      <c r="D382" s="93"/>
      <c r="E382" s="100"/>
      <c r="F382" s="89"/>
      <c r="G382" s="90"/>
    </row>
    <row r="383" spans="1:7" s="101" customFormat="1" x14ac:dyDescent="0.2">
      <c r="A383" s="93"/>
      <c r="B383" s="93"/>
      <c r="C383" s="93"/>
      <c r="D383" s="93"/>
      <c r="E383" s="100"/>
      <c r="F383" s="89"/>
      <c r="G383" s="90"/>
    </row>
    <row r="384" spans="1:7" s="101" customFormat="1" x14ac:dyDescent="0.2">
      <c r="A384" s="93"/>
      <c r="B384" s="93"/>
      <c r="C384" s="93"/>
      <c r="D384" s="93"/>
      <c r="E384" s="100"/>
      <c r="F384" s="89"/>
      <c r="G384" s="90"/>
    </row>
    <row r="385" spans="1:7" s="101" customFormat="1" x14ac:dyDescent="0.2">
      <c r="A385" s="93"/>
      <c r="B385" s="93"/>
      <c r="C385" s="93"/>
      <c r="D385" s="93"/>
      <c r="E385" s="100"/>
      <c r="F385" s="89"/>
      <c r="G385" s="90"/>
    </row>
    <row r="386" spans="1:7" s="101" customFormat="1" x14ac:dyDescent="0.2">
      <c r="A386" s="93"/>
      <c r="B386" s="93"/>
      <c r="C386" s="93"/>
      <c r="D386" s="93"/>
      <c r="E386" s="100"/>
      <c r="F386" s="89"/>
      <c r="G386" s="90"/>
    </row>
    <row r="387" spans="1:7" s="101" customFormat="1" x14ac:dyDescent="0.2">
      <c r="A387" s="93"/>
      <c r="B387" s="93"/>
      <c r="C387" s="93"/>
      <c r="D387" s="93"/>
      <c r="E387" s="100"/>
      <c r="F387" s="89"/>
      <c r="G387" s="90"/>
    </row>
    <row r="388" spans="1:7" s="101" customFormat="1" x14ac:dyDescent="0.2">
      <c r="A388" s="93"/>
      <c r="B388" s="93"/>
      <c r="C388" s="93"/>
      <c r="D388" s="93"/>
      <c r="E388" s="100"/>
      <c r="F388" s="89"/>
      <c r="G388" s="90"/>
    </row>
    <row r="389" spans="1:7" s="101" customFormat="1" x14ac:dyDescent="0.2">
      <c r="A389" s="93"/>
      <c r="B389" s="93"/>
      <c r="C389" s="93"/>
      <c r="D389" s="93"/>
      <c r="E389" s="100"/>
      <c r="F389" s="89"/>
      <c r="G389" s="90"/>
    </row>
    <row r="390" spans="1:7" s="101" customFormat="1" x14ac:dyDescent="0.2">
      <c r="A390" s="93"/>
      <c r="B390" s="93"/>
      <c r="C390" s="93"/>
      <c r="D390" s="93"/>
      <c r="E390" s="100"/>
      <c r="F390" s="89"/>
      <c r="G390" s="90"/>
    </row>
    <row r="391" spans="1:7" s="101" customFormat="1" x14ac:dyDescent="0.2">
      <c r="A391" s="93"/>
      <c r="B391" s="93"/>
      <c r="C391" s="93"/>
      <c r="D391" s="93"/>
      <c r="E391" s="100"/>
      <c r="F391" s="89"/>
      <c r="G391" s="90"/>
    </row>
    <row r="392" spans="1:7" s="101" customFormat="1" x14ac:dyDescent="0.2">
      <c r="A392" s="93"/>
      <c r="B392" s="93"/>
      <c r="C392" s="93"/>
      <c r="D392" s="93"/>
      <c r="E392" s="100"/>
      <c r="F392" s="89"/>
      <c r="G392" s="90"/>
    </row>
    <row r="393" spans="1:7" s="101" customFormat="1" x14ac:dyDescent="0.2">
      <c r="A393" s="93"/>
      <c r="B393" s="93"/>
      <c r="C393" s="93"/>
      <c r="D393" s="93"/>
      <c r="E393" s="100"/>
      <c r="F393" s="89"/>
      <c r="G393" s="90"/>
    </row>
    <row r="394" spans="1:7" s="101" customFormat="1" x14ac:dyDescent="0.2">
      <c r="A394" s="93"/>
      <c r="B394" s="93"/>
      <c r="C394" s="93"/>
      <c r="D394" s="93"/>
      <c r="E394" s="100"/>
      <c r="F394" s="89"/>
      <c r="G394" s="90"/>
    </row>
    <row r="395" spans="1:7" s="101" customFormat="1" x14ac:dyDescent="0.2">
      <c r="A395" s="93"/>
      <c r="B395" s="93"/>
      <c r="C395" s="93"/>
      <c r="D395" s="93"/>
      <c r="E395" s="100"/>
      <c r="F395" s="89"/>
      <c r="G395" s="90"/>
    </row>
    <row r="396" spans="1:7" s="101" customFormat="1" x14ac:dyDescent="0.2">
      <c r="A396" s="93"/>
      <c r="B396" s="93"/>
      <c r="C396" s="93"/>
      <c r="D396" s="93"/>
      <c r="E396" s="100"/>
      <c r="F396" s="89"/>
      <c r="G396" s="90"/>
    </row>
    <row r="397" spans="1:7" s="101" customFormat="1" x14ac:dyDescent="0.2">
      <c r="A397" s="93"/>
      <c r="B397" s="93"/>
      <c r="C397" s="93"/>
      <c r="D397" s="93"/>
      <c r="E397" s="100"/>
      <c r="F397" s="89"/>
      <c r="G397" s="90"/>
    </row>
    <row r="398" spans="1:7" s="101" customFormat="1" x14ac:dyDescent="0.2">
      <c r="A398" s="93"/>
      <c r="B398" s="93"/>
      <c r="C398" s="93"/>
      <c r="D398" s="93"/>
      <c r="E398" s="100"/>
      <c r="F398" s="89"/>
      <c r="G398" s="90"/>
    </row>
    <row r="399" spans="1:7" s="101" customFormat="1" x14ac:dyDescent="0.2">
      <c r="A399" s="93"/>
      <c r="B399" s="93"/>
      <c r="C399" s="93"/>
      <c r="D399" s="93"/>
      <c r="E399" s="100"/>
      <c r="F399" s="89"/>
      <c r="G399" s="90"/>
    </row>
    <row r="400" spans="1:7" s="101" customFormat="1" x14ac:dyDescent="0.2">
      <c r="A400" s="93"/>
      <c r="B400" s="93"/>
      <c r="C400" s="93"/>
      <c r="D400" s="93"/>
      <c r="E400" s="100"/>
      <c r="F400" s="89"/>
      <c r="G400" s="90"/>
    </row>
    <row r="401" spans="1:7" s="101" customFormat="1" x14ac:dyDescent="0.2">
      <c r="A401" s="93"/>
      <c r="B401" s="93"/>
      <c r="C401" s="93"/>
      <c r="D401" s="93"/>
      <c r="E401" s="100"/>
      <c r="F401" s="89"/>
      <c r="G401" s="90"/>
    </row>
    <row r="402" spans="1:7" s="101" customFormat="1" x14ac:dyDescent="0.2">
      <c r="A402" s="93"/>
      <c r="B402" s="93"/>
      <c r="C402" s="93"/>
      <c r="D402" s="93"/>
      <c r="E402" s="100"/>
      <c r="F402" s="89"/>
      <c r="G402" s="90"/>
    </row>
    <row r="403" spans="1:7" s="101" customFormat="1" x14ac:dyDescent="0.2">
      <c r="A403" s="93"/>
      <c r="B403" s="93"/>
      <c r="C403" s="93"/>
      <c r="D403" s="93"/>
      <c r="E403" s="100"/>
      <c r="F403" s="89"/>
      <c r="G403" s="90"/>
    </row>
    <row r="404" spans="1:7" s="101" customFormat="1" x14ac:dyDescent="0.2">
      <c r="A404" s="93"/>
      <c r="B404" s="93"/>
      <c r="C404" s="93"/>
      <c r="D404" s="93"/>
      <c r="E404" s="100"/>
      <c r="F404" s="89"/>
      <c r="G404" s="90"/>
    </row>
    <row r="405" spans="1:7" s="101" customFormat="1" x14ac:dyDescent="0.2">
      <c r="A405" s="93"/>
      <c r="B405" s="93"/>
      <c r="C405" s="93"/>
      <c r="D405" s="93"/>
      <c r="E405" s="100"/>
      <c r="F405" s="89"/>
      <c r="G405" s="90"/>
    </row>
    <row r="406" spans="1:7" s="101" customFormat="1" x14ac:dyDescent="0.2">
      <c r="A406" s="93"/>
      <c r="B406" s="93"/>
      <c r="C406" s="93"/>
      <c r="D406" s="93"/>
      <c r="E406" s="100"/>
      <c r="F406" s="89"/>
      <c r="G406" s="90"/>
    </row>
    <row r="407" spans="1:7" s="101" customFormat="1" x14ac:dyDescent="0.2">
      <c r="A407" s="93"/>
      <c r="B407" s="93"/>
      <c r="C407" s="93"/>
      <c r="D407" s="93"/>
      <c r="E407" s="100"/>
      <c r="F407" s="89"/>
      <c r="G407" s="90"/>
    </row>
    <row r="408" spans="1:7" s="101" customFormat="1" x14ac:dyDescent="0.2">
      <c r="A408" s="93"/>
      <c r="B408" s="93"/>
      <c r="C408" s="93"/>
      <c r="D408" s="93"/>
      <c r="E408" s="100"/>
      <c r="F408" s="89"/>
      <c r="G408" s="90"/>
    </row>
    <row r="409" spans="1:7" s="101" customFormat="1" x14ac:dyDescent="0.2">
      <c r="A409" s="93"/>
      <c r="B409" s="93"/>
      <c r="C409" s="93"/>
      <c r="D409" s="93"/>
      <c r="E409" s="100"/>
      <c r="F409" s="89"/>
      <c r="G409" s="90"/>
    </row>
    <row r="410" spans="1:7" s="101" customFormat="1" x14ac:dyDescent="0.2">
      <c r="A410" s="93"/>
      <c r="B410" s="93"/>
      <c r="C410" s="93"/>
      <c r="D410" s="93"/>
      <c r="E410" s="100"/>
      <c r="F410" s="89"/>
      <c r="G410" s="90"/>
    </row>
    <row r="411" spans="1:7" s="101" customFormat="1" x14ac:dyDescent="0.2">
      <c r="A411" s="93"/>
      <c r="B411" s="93"/>
      <c r="C411" s="93"/>
      <c r="D411" s="93"/>
      <c r="E411" s="100"/>
      <c r="F411" s="89"/>
      <c r="G411" s="90"/>
    </row>
    <row r="412" spans="1:7" s="101" customFormat="1" x14ac:dyDescent="0.2">
      <c r="A412" s="93"/>
      <c r="B412" s="93"/>
      <c r="C412" s="93"/>
      <c r="D412" s="93"/>
      <c r="E412" s="100"/>
      <c r="F412" s="89"/>
      <c r="G412" s="90"/>
    </row>
    <row r="413" spans="1:7" s="101" customFormat="1" x14ac:dyDescent="0.2">
      <c r="A413" s="93"/>
      <c r="B413" s="93"/>
      <c r="C413" s="93"/>
      <c r="D413" s="93"/>
      <c r="E413" s="100"/>
      <c r="F413" s="89"/>
      <c r="G413" s="90"/>
    </row>
    <row r="414" spans="1:7" s="101" customFormat="1" x14ac:dyDescent="0.2">
      <c r="A414" s="93"/>
      <c r="B414" s="93"/>
      <c r="C414" s="93"/>
      <c r="D414" s="93"/>
      <c r="E414" s="100"/>
      <c r="F414" s="89"/>
      <c r="G414" s="90"/>
    </row>
    <row r="415" spans="1:7" s="101" customFormat="1" x14ac:dyDescent="0.2">
      <c r="A415" s="93"/>
      <c r="B415" s="93"/>
      <c r="C415" s="93"/>
      <c r="D415" s="93"/>
      <c r="E415" s="100"/>
      <c r="F415" s="89"/>
      <c r="G415" s="90"/>
    </row>
    <row r="416" spans="1:7" s="101" customFormat="1" x14ac:dyDescent="0.2">
      <c r="A416" s="93"/>
      <c r="B416" s="93"/>
      <c r="C416" s="93"/>
      <c r="D416" s="93"/>
      <c r="E416" s="100"/>
      <c r="F416" s="89"/>
      <c r="G416" s="90"/>
    </row>
    <row r="417" spans="1:7" s="101" customFormat="1" x14ac:dyDescent="0.2">
      <c r="A417" s="93"/>
      <c r="B417" s="93"/>
      <c r="C417" s="93"/>
      <c r="D417" s="93"/>
      <c r="E417" s="100"/>
      <c r="F417" s="89"/>
      <c r="G417" s="90"/>
    </row>
    <row r="418" spans="1:7" s="101" customFormat="1" x14ac:dyDescent="0.2">
      <c r="A418" s="93"/>
      <c r="B418" s="93"/>
      <c r="C418" s="93"/>
      <c r="D418" s="93"/>
      <c r="E418" s="100"/>
      <c r="F418" s="89"/>
      <c r="G418" s="90"/>
    </row>
    <row r="419" spans="1:7" s="101" customFormat="1" x14ac:dyDescent="0.2">
      <c r="A419" s="93"/>
      <c r="B419" s="93"/>
      <c r="C419" s="93"/>
      <c r="D419" s="93"/>
      <c r="E419" s="100"/>
      <c r="F419" s="89"/>
      <c r="G419" s="90"/>
    </row>
    <row r="420" spans="1:7" s="101" customFormat="1" x14ac:dyDescent="0.2">
      <c r="A420" s="93"/>
      <c r="B420" s="93"/>
      <c r="C420" s="93"/>
      <c r="D420" s="93"/>
      <c r="E420" s="100"/>
      <c r="F420" s="89"/>
      <c r="G420" s="90"/>
    </row>
    <row r="421" spans="1:7" s="101" customFormat="1" x14ac:dyDescent="0.2">
      <c r="A421" s="93"/>
      <c r="B421" s="93"/>
      <c r="C421" s="93"/>
      <c r="D421" s="93"/>
      <c r="E421" s="100"/>
      <c r="F421" s="89"/>
      <c r="G421" s="90"/>
    </row>
    <row r="422" spans="1:7" s="101" customFormat="1" x14ac:dyDescent="0.2">
      <c r="A422" s="93"/>
      <c r="B422" s="93"/>
      <c r="C422" s="93"/>
      <c r="D422" s="93"/>
      <c r="E422" s="100"/>
      <c r="F422" s="89"/>
      <c r="G422" s="90"/>
    </row>
    <row r="423" spans="1:7" s="101" customFormat="1" x14ac:dyDescent="0.2">
      <c r="A423" s="93"/>
      <c r="B423" s="93"/>
      <c r="C423" s="93"/>
      <c r="D423" s="93"/>
      <c r="E423" s="100"/>
      <c r="F423" s="89"/>
      <c r="G423" s="90"/>
    </row>
    <row r="424" spans="1:7" s="101" customFormat="1" x14ac:dyDescent="0.2">
      <c r="A424" s="93"/>
      <c r="B424" s="93"/>
      <c r="C424" s="93"/>
      <c r="D424" s="93"/>
      <c r="E424" s="100"/>
      <c r="F424" s="89"/>
      <c r="G424" s="90"/>
    </row>
    <row r="425" spans="1:7" s="101" customFormat="1" x14ac:dyDescent="0.2">
      <c r="A425" s="93"/>
      <c r="B425" s="93"/>
      <c r="C425" s="93"/>
      <c r="D425" s="93"/>
      <c r="E425" s="100"/>
      <c r="F425" s="89"/>
      <c r="G425" s="90"/>
    </row>
    <row r="426" spans="1:7" s="101" customFormat="1" x14ac:dyDescent="0.2">
      <c r="A426" s="93"/>
      <c r="B426" s="93"/>
      <c r="C426" s="93"/>
      <c r="D426" s="93"/>
      <c r="E426" s="100"/>
      <c r="F426" s="89"/>
      <c r="G426" s="90"/>
    </row>
    <row r="427" spans="1:7" s="101" customFormat="1" x14ac:dyDescent="0.2">
      <c r="A427" s="93"/>
      <c r="B427" s="93"/>
      <c r="C427" s="93"/>
      <c r="D427" s="93"/>
      <c r="E427" s="100"/>
      <c r="F427" s="89"/>
      <c r="G427" s="90"/>
    </row>
    <row r="428" spans="1:7" s="101" customFormat="1" x14ac:dyDescent="0.2">
      <c r="A428" s="93"/>
      <c r="B428" s="93"/>
      <c r="C428" s="93"/>
      <c r="D428" s="93"/>
      <c r="E428" s="100"/>
      <c r="F428" s="89"/>
      <c r="G428" s="90"/>
    </row>
    <row r="429" spans="1:7" s="101" customFormat="1" x14ac:dyDescent="0.2">
      <c r="A429" s="93"/>
      <c r="B429" s="93"/>
      <c r="C429" s="93"/>
      <c r="D429" s="93"/>
      <c r="E429" s="100"/>
      <c r="F429" s="89"/>
      <c r="G429" s="90"/>
    </row>
    <row r="430" spans="1:7" s="101" customFormat="1" x14ac:dyDescent="0.2">
      <c r="A430" s="93"/>
      <c r="B430" s="93"/>
      <c r="C430" s="93"/>
      <c r="D430" s="93"/>
      <c r="E430" s="100"/>
      <c r="F430" s="89"/>
      <c r="G430" s="90"/>
    </row>
    <row r="431" spans="1:7" s="101" customFormat="1" x14ac:dyDescent="0.2">
      <c r="A431" s="93"/>
      <c r="B431" s="93"/>
      <c r="C431" s="93"/>
      <c r="D431" s="93"/>
      <c r="E431" s="100"/>
      <c r="F431" s="89"/>
      <c r="G431" s="90"/>
    </row>
    <row r="432" spans="1:7" s="101" customFormat="1" x14ac:dyDescent="0.2">
      <c r="A432" s="93"/>
      <c r="B432" s="93"/>
      <c r="C432" s="93"/>
      <c r="D432" s="93"/>
      <c r="E432" s="100"/>
      <c r="F432" s="89"/>
      <c r="G432" s="90"/>
    </row>
    <row r="433" spans="1:7" s="101" customFormat="1" x14ac:dyDescent="0.2">
      <c r="A433" s="93"/>
      <c r="B433" s="93"/>
      <c r="C433" s="93"/>
      <c r="D433" s="93"/>
      <c r="E433" s="100"/>
      <c r="F433" s="89"/>
      <c r="G433" s="90"/>
    </row>
    <row r="434" spans="1:7" s="101" customFormat="1" x14ac:dyDescent="0.2">
      <c r="A434" s="93"/>
      <c r="B434" s="93"/>
      <c r="C434" s="93"/>
      <c r="D434" s="93"/>
      <c r="E434" s="100"/>
      <c r="F434" s="89"/>
      <c r="G434" s="90"/>
    </row>
    <row r="435" spans="1:7" s="101" customFormat="1" x14ac:dyDescent="0.2">
      <c r="A435" s="93"/>
      <c r="B435" s="93"/>
      <c r="C435" s="93"/>
      <c r="D435" s="93"/>
      <c r="E435" s="100"/>
      <c r="F435" s="89"/>
      <c r="G435" s="90"/>
    </row>
    <row r="436" spans="1:7" s="101" customFormat="1" x14ac:dyDescent="0.2">
      <c r="A436" s="93"/>
      <c r="B436" s="93"/>
      <c r="C436" s="93"/>
      <c r="D436" s="93"/>
      <c r="E436" s="100"/>
      <c r="F436" s="89"/>
      <c r="G436" s="90"/>
    </row>
    <row r="437" spans="1:7" s="101" customFormat="1" x14ac:dyDescent="0.2">
      <c r="A437" s="93"/>
      <c r="B437" s="93"/>
      <c r="C437" s="93"/>
      <c r="D437" s="93"/>
      <c r="E437" s="100"/>
      <c r="F437" s="89"/>
      <c r="G437" s="90"/>
    </row>
    <row r="438" spans="1:7" s="101" customFormat="1" x14ac:dyDescent="0.2">
      <c r="A438" s="93"/>
      <c r="B438" s="93"/>
      <c r="C438" s="93"/>
      <c r="D438" s="93"/>
      <c r="E438" s="100"/>
      <c r="F438" s="89"/>
      <c r="G438" s="90"/>
    </row>
    <row r="439" spans="1:7" s="101" customFormat="1" x14ac:dyDescent="0.2">
      <c r="A439" s="93"/>
      <c r="B439" s="93"/>
      <c r="C439" s="93"/>
      <c r="D439" s="93"/>
      <c r="E439" s="100"/>
      <c r="F439" s="89"/>
      <c r="G439" s="90"/>
    </row>
    <row r="440" spans="1:7" s="101" customFormat="1" x14ac:dyDescent="0.2">
      <c r="A440" s="93"/>
      <c r="B440" s="93"/>
      <c r="C440" s="93"/>
      <c r="D440" s="93"/>
      <c r="E440" s="100"/>
      <c r="F440" s="89"/>
      <c r="G440" s="90"/>
    </row>
    <row r="441" spans="1:7" s="101" customFormat="1" x14ac:dyDescent="0.2">
      <c r="A441" s="93"/>
      <c r="B441" s="93"/>
      <c r="C441" s="93"/>
      <c r="D441" s="93"/>
      <c r="E441" s="100"/>
      <c r="F441" s="89"/>
      <c r="G441" s="90"/>
    </row>
    <row r="442" spans="1:7" s="101" customFormat="1" x14ac:dyDescent="0.2">
      <c r="A442" s="93"/>
      <c r="B442" s="93"/>
      <c r="C442" s="93"/>
      <c r="D442" s="93"/>
      <c r="E442" s="100"/>
      <c r="F442" s="89"/>
      <c r="G442" s="90"/>
    </row>
    <row r="443" spans="1:7" s="101" customFormat="1" x14ac:dyDescent="0.2">
      <c r="A443" s="93"/>
      <c r="B443" s="93"/>
      <c r="C443" s="93"/>
      <c r="D443" s="93"/>
      <c r="E443" s="100"/>
      <c r="F443" s="89"/>
      <c r="G443" s="90"/>
    </row>
    <row r="444" spans="1:7" s="101" customFormat="1" x14ac:dyDescent="0.2">
      <c r="A444" s="93"/>
      <c r="B444" s="93"/>
      <c r="C444" s="93"/>
      <c r="D444" s="93"/>
      <c r="E444" s="100"/>
      <c r="F444" s="89"/>
      <c r="G444" s="90"/>
    </row>
    <row r="445" spans="1:7" s="101" customFormat="1" x14ac:dyDescent="0.2">
      <c r="A445" s="93"/>
      <c r="B445" s="93"/>
      <c r="C445" s="93"/>
      <c r="D445" s="93"/>
      <c r="E445" s="100"/>
      <c r="F445" s="89"/>
      <c r="G445" s="90"/>
    </row>
    <row r="446" spans="1:7" s="101" customFormat="1" x14ac:dyDescent="0.2">
      <c r="A446" s="93"/>
      <c r="B446" s="93"/>
      <c r="C446" s="93"/>
      <c r="D446" s="93"/>
      <c r="E446" s="100"/>
      <c r="F446" s="89"/>
      <c r="G446" s="90"/>
    </row>
    <row r="447" spans="1:7" s="101" customFormat="1" x14ac:dyDescent="0.2">
      <c r="A447" s="93"/>
      <c r="B447" s="93"/>
      <c r="C447" s="93"/>
      <c r="D447" s="93"/>
      <c r="E447" s="100"/>
      <c r="F447" s="89"/>
      <c r="G447" s="90"/>
    </row>
    <row r="448" spans="1:7" s="101" customFormat="1" x14ac:dyDescent="0.2">
      <c r="A448" s="93"/>
      <c r="B448" s="93"/>
      <c r="C448" s="93"/>
      <c r="D448" s="93"/>
      <c r="E448" s="100"/>
      <c r="F448" s="89"/>
      <c r="G448" s="90"/>
    </row>
    <row r="449" spans="1:7" s="101" customFormat="1" x14ac:dyDescent="0.2">
      <c r="A449" s="93"/>
      <c r="B449" s="93"/>
      <c r="C449" s="93"/>
      <c r="D449" s="93"/>
      <c r="E449" s="100"/>
      <c r="F449" s="89"/>
      <c r="G449" s="90"/>
    </row>
    <row r="450" spans="1:7" s="101" customFormat="1" x14ac:dyDescent="0.2">
      <c r="A450" s="93"/>
      <c r="B450" s="93"/>
      <c r="C450" s="93"/>
      <c r="D450" s="93"/>
      <c r="E450" s="100"/>
      <c r="F450" s="89"/>
      <c r="G450" s="90"/>
    </row>
    <row r="451" spans="1:7" s="101" customFormat="1" x14ac:dyDescent="0.2">
      <c r="A451" s="93"/>
      <c r="B451" s="93"/>
      <c r="C451" s="93"/>
      <c r="D451" s="93"/>
      <c r="E451" s="100"/>
      <c r="F451" s="89"/>
      <c r="G451" s="90"/>
    </row>
    <row r="452" spans="1:7" s="101" customFormat="1" x14ac:dyDescent="0.2">
      <c r="A452" s="93"/>
      <c r="B452" s="93"/>
      <c r="C452" s="93"/>
      <c r="D452" s="93"/>
      <c r="E452" s="100"/>
      <c r="F452" s="89"/>
      <c r="G452" s="90"/>
    </row>
    <row r="453" spans="1:7" s="101" customFormat="1" x14ac:dyDescent="0.2">
      <c r="A453" s="93"/>
      <c r="B453" s="93"/>
      <c r="C453" s="93"/>
      <c r="D453" s="93"/>
      <c r="E453" s="100"/>
      <c r="F453" s="89"/>
      <c r="G453" s="90"/>
    </row>
    <row r="454" spans="1:7" s="101" customFormat="1" x14ac:dyDescent="0.2">
      <c r="A454" s="93"/>
      <c r="B454" s="93"/>
      <c r="C454" s="93"/>
      <c r="D454" s="93"/>
      <c r="E454" s="100"/>
      <c r="F454" s="89"/>
      <c r="G454" s="90"/>
    </row>
    <row r="455" spans="1:7" s="101" customFormat="1" x14ac:dyDescent="0.2">
      <c r="A455" s="93"/>
      <c r="B455" s="93"/>
      <c r="C455" s="93"/>
      <c r="D455" s="93"/>
      <c r="E455" s="100"/>
      <c r="F455" s="89"/>
      <c r="G455" s="90"/>
    </row>
    <row r="456" spans="1:7" s="101" customFormat="1" x14ac:dyDescent="0.2">
      <c r="A456" s="93"/>
      <c r="B456" s="93"/>
      <c r="C456" s="93"/>
      <c r="D456" s="93"/>
      <c r="E456" s="100"/>
      <c r="F456" s="89"/>
      <c r="G456" s="90"/>
    </row>
    <row r="457" spans="1:7" s="101" customFormat="1" x14ac:dyDescent="0.2">
      <c r="A457" s="93"/>
      <c r="B457" s="93"/>
      <c r="C457" s="93"/>
      <c r="D457" s="93"/>
      <c r="E457" s="100"/>
      <c r="F457" s="89"/>
      <c r="G457" s="90"/>
    </row>
    <row r="458" spans="1:7" s="101" customFormat="1" x14ac:dyDescent="0.2">
      <c r="A458" s="93"/>
      <c r="B458" s="93"/>
      <c r="C458" s="93"/>
      <c r="D458" s="93"/>
      <c r="E458" s="100"/>
      <c r="F458" s="89"/>
      <c r="G458" s="90"/>
    </row>
    <row r="459" spans="1:7" s="101" customFormat="1" x14ac:dyDescent="0.2">
      <c r="A459" s="93"/>
      <c r="B459" s="93"/>
      <c r="C459" s="93"/>
      <c r="D459" s="93"/>
      <c r="E459" s="100"/>
      <c r="F459" s="89"/>
      <c r="G459" s="90"/>
    </row>
    <row r="460" spans="1:7" s="101" customFormat="1" x14ac:dyDescent="0.2">
      <c r="A460" s="93"/>
      <c r="B460" s="93"/>
      <c r="C460" s="93"/>
      <c r="D460" s="93"/>
      <c r="E460" s="100"/>
      <c r="F460" s="89"/>
      <c r="G460" s="90"/>
    </row>
    <row r="461" spans="1:7" s="101" customFormat="1" x14ac:dyDescent="0.2">
      <c r="A461" s="93"/>
      <c r="B461" s="93"/>
      <c r="C461" s="93"/>
      <c r="D461" s="93"/>
      <c r="E461" s="100"/>
      <c r="F461" s="89"/>
      <c r="G461" s="90"/>
    </row>
    <row r="462" spans="1:7" s="101" customFormat="1" x14ac:dyDescent="0.2">
      <c r="A462" s="93"/>
      <c r="B462" s="93"/>
      <c r="C462" s="93"/>
      <c r="D462" s="93"/>
      <c r="E462" s="100"/>
      <c r="F462" s="89"/>
      <c r="G462" s="90"/>
    </row>
    <row r="463" spans="1:7" s="101" customFormat="1" x14ac:dyDescent="0.2">
      <c r="A463" s="93"/>
      <c r="B463" s="93"/>
      <c r="C463" s="93"/>
      <c r="D463" s="93"/>
      <c r="E463" s="100"/>
      <c r="F463" s="89"/>
      <c r="G463" s="90"/>
    </row>
    <row r="464" spans="1:7" s="101" customFormat="1" x14ac:dyDescent="0.2">
      <c r="A464" s="93"/>
      <c r="B464" s="93"/>
      <c r="C464" s="93"/>
      <c r="D464" s="93"/>
      <c r="E464" s="100"/>
      <c r="F464" s="89"/>
      <c r="G464" s="90"/>
    </row>
    <row r="465" spans="1:7" s="101" customFormat="1" x14ac:dyDescent="0.2">
      <c r="A465" s="93"/>
      <c r="B465" s="93"/>
      <c r="C465" s="93"/>
      <c r="D465" s="93"/>
      <c r="E465" s="100"/>
      <c r="F465" s="89"/>
      <c r="G465" s="90"/>
    </row>
    <row r="466" spans="1:7" s="101" customFormat="1" x14ac:dyDescent="0.2">
      <c r="A466" s="93"/>
      <c r="B466" s="93"/>
      <c r="C466" s="93"/>
      <c r="D466" s="93"/>
      <c r="E466" s="100"/>
      <c r="F466" s="89"/>
      <c r="G466" s="90"/>
    </row>
    <row r="467" spans="1:7" s="101" customFormat="1" x14ac:dyDescent="0.2">
      <c r="A467" s="93"/>
      <c r="B467" s="93"/>
      <c r="C467" s="93"/>
      <c r="D467" s="93"/>
      <c r="E467" s="100"/>
      <c r="F467" s="89"/>
      <c r="G467" s="90"/>
    </row>
    <row r="468" spans="1:7" s="101" customFormat="1" x14ac:dyDescent="0.2">
      <c r="A468" s="93"/>
      <c r="B468" s="93"/>
      <c r="C468" s="93"/>
      <c r="D468" s="93"/>
      <c r="E468" s="100"/>
      <c r="F468" s="89"/>
      <c r="G468" s="90"/>
    </row>
    <row r="469" spans="1:7" s="101" customFormat="1" x14ac:dyDescent="0.2">
      <c r="A469" s="93"/>
      <c r="B469" s="93"/>
      <c r="C469" s="93"/>
      <c r="D469" s="93"/>
      <c r="E469" s="100"/>
      <c r="F469" s="89"/>
      <c r="G469" s="90"/>
    </row>
    <row r="470" spans="1:7" s="101" customFormat="1" x14ac:dyDescent="0.2">
      <c r="A470" s="93"/>
      <c r="B470" s="93"/>
      <c r="C470" s="93"/>
      <c r="D470" s="93"/>
      <c r="E470" s="100"/>
      <c r="F470" s="89"/>
      <c r="G470" s="90"/>
    </row>
    <row r="471" spans="1:7" s="101" customFormat="1" x14ac:dyDescent="0.2">
      <c r="A471" s="93"/>
      <c r="B471" s="93"/>
      <c r="C471" s="93"/>
      <c r="D471" s="93"/>
      <c r="E471" s="100"/>
      <c r="F471" s="89"/>
      <c r="G471" s="90"/>
    </row>
    <row r="472" spans="1:7" s="101" customFormat="1" x14ac:dyDescent="0.2">
      <c r="A472" s="93"/>
      <c r="B472" s="93"/>
      <c r="C472" s="93"/>
      <c r="D472" s="93"/>
      <c r="E472" s="100"/>
      <c r="F472" s="89"/>
      <c r="G472" s="90"/>
    </row>
    <row r="473" spans="1:7" s="101" customFormat="1" x14ac:dyDescent="0.2">
      <c r="A473" s="93"/>
      <c r="B473" s="93"/>
      <c r="C473" s="93"/>
      <c r="D473" s="93"/>
      <c r="E473" s="100"/>
      <c r="F473" s="89"/>
      <c r="G473" s="90"/>
    </row>
    <row r="474" spans="1:7" s="101" customFormat="1" x14ac:dyDescent="0.2">
      <c r="A474" s="93"/>
      <c r="B474" s="93"/>
      <c r="C474" s="93"/>
      <c r="D474" s="93"/>
      <c r="E474" s="100"/>
      <c r="F474" s="89"/>
      <c r="G474" s="90"/>
    </row>
    <row r="475" spans="1:7" s="101" customFormat="1" x14ac:dyDescent="0.2">
      <c r="A475" s="93"/>
      <c r="B475" s="93"/>
      <c r="C475" s="93"/>
      <c r="D475" s="93"/>
      <c r="E475" s="100"/>
      <c r="F475" s="89"/>
      <c r="G475" s="90"/>
    </row>
    <row r="476" spans="1:7" s="101" customFormat="1" x14ac:dyDescent="0.2">
      <c r="A476" s="93"/>
      <c r="B476" s="93"/>
      <c r="C476" s="93"/>
      <c r="D476" s="93"/>
      <c r="E476" s="100"/>
      <c r="F476" s="89"/>
      <c r="G476" s="90"/>
    </row>
    <row r="477" spans="1:7" s="101" customFormat="1" x14ac:dyDescent="0.2">
      <c r="A477" s="93"/>
      <c r="B477" s="93"/>
      <c r="C477" s="93"/>
      <c r="D477" s="93"/>
      <c r="E477" s="100"/>
      <c r="F477" s="89"/>
      <c r="G477" s="90"/>
    </row>
    <row r="478" spans="1:7" s="101" customFormat="1" x14ac:dyDescent="0.2">
      <c r="A478" s="93"/>
      <c r="B478" s="93"/>
      <c r="C478" s="93"/>
      <c r="D478" s="93"/>
      <c r="E478" s="100"/>
      <c r="F478" s="89"/>
      <c r="G478" s="90"/>
    </row>
    <row r="479" spans="1:7" s="101" customFormat="1" x14ac:dyDescent="0.2">
      <c r="A479" s="93"/>
      <c r="B479" s="93"/>
      <c r="C479" s="93"/>
      <c r="D479" s="93"/>
      <c r="E479" s="100"/>
      <c r="F479" s="89"/>
      <c r="G479" s="90"/>
    </row>
    <row r="480" spans="1:7" s="101" customFormat="1" x14ac:dyDescent="0.2">
      <c r="A480" s="93"/>
      <c r="B480" s="93"/>
      <c r="C480" s="93"/>
      <c r="D480" s="93"/>
      <c r="E480" s="100"/>
      <c r="F480" s="89"/>
      <c r="G480" s="90"/>
    </row>
    <row r="481" spans="1:7" s="101" customFormat="1" x14ac:dyDescent="0.2">
      <c r="A481" s="93"/>
      <c r="B481" s="93"/>
      <c r="C481" s="93"/>
      <c r="D481" s="93"/>
      <c r="E481" s="100"/>
      <c r="F481" s="89"/>
      <c r="G481" s="90"/>
    </row>
    <row r="482" spans="1:7" s="101" customFormat="1" x14ac:dyDescent="0.2">
      <c r="A482" s="93"/>
      <c r="B482" s="93"/>
      <c r="C482" s="93"/>
      <c r="D482" s="93"/>
      <c r="E482" s="100"/>
      <c r="F482" s="89"/>
      <c r="G482" s="90"/>
    </row>
    <row r="483" spans="1:7" s="101" customFormat="1" x14ac:dyDescent="0.2">
      <c r="A483" s="93"/>
      <c r="B483" s="93"/>
      <c r="C483" s="93"/>
      <c r="D483" s="93"/>
      <c r="E483" s="100"/>
      <c r="F483" s="89"/>
      <c r="G483" s="90"/>
    </row>
    <row r="484" spans="1:7" s="101" customFormat="1" x14ac:dyDescent="0.2">
      <c r="A484" s="93"/>
      <c r="B484" s="93"/>
      <c r="C484" s="93"/>
      <c r="D484" s="93"/>
      <c r="E484" s="100"/>
      <c r="F484" s="89"/>
      <c r="G484" s="90"/>
    </row>
    <row r="485" spans="1:7" s="101" customFormat="1" x14ac:dyDescent="0.2">
      <c r="A485" s="93"/>
      <c r="B485" s="93"/>
      <c r="C485" s="93"/>
      <c r="D485" s="93"/>
      <c r="E485" s="100"/>
      <c r="F485" s="89"/>
      <c r="G485" s="90"/>
    </row>
    <row r="486" spans="1:7" s="101" customFormat="1" x14ac:dyDescent="0.2">
      <c r="A486" s="93"/>
      <c r="B486" s="93"/>
      <c r="C486" s="93"/>
      <c r="D486" s="93"/>
      <c r="E486" s="100"/>
      <c r="F486" s="89"/>
      <c r="G486" s="90"/>
    </row>
    <row r="487" spans="1:7" s="101" customFormat="1" x14ac:dyDescent="0.2">
      <c r="A487" s="93"/>
      <c r="B487" s="93"/>
      <c r="C487" s="93"/>
      <c r="D487" s="93"/>
      <c r="E487" s="100"/>
      <c r="F487" s="89"/>
      <c r="G487" s="90"/>
    </row>
    <row r="488" spans="1:7" s="101" customFormat="1" x14ac:dyDescent="0.2">
      <c r="A488" s="93"/>
      <c r="B488" s="93"/>
      <c r="C488" s="93"/>
      <c r="D488" s="93"/>
      <c r="E488" s="100"/>
      <c r="F488" s="89"/>
      <c r="G488" s="90"/>
    </row>
    <row r="489" spans="1:7" s="101" customFormat="1" x14ac:dyDescent="0.2">
      <c r="A489" s="93"/>
      <c r="B489" s="93"/>
      <c r="C489" s="93"/>
      <c r="D489" s="93"/>
      <c r="E489" s="100"/>
      <c r="F489" s="89"/>
      <c r="G489" s="90"/>
    </row>
    <row r="490" spans="1:7" s="101" customFormat="1" x14ac:dyDescent="0.2">
      <c r="A490" s="93"/>
      <c r="B490" s="93"/>
      <c r="C490" s="93"/>
      <c r="D490" s="93"/>
      <c r="E490" s="100"/>
      <c r="F490" s="89"/>
      <c r="G490" s="90"/>
    </row>
    <row r="491" spans="1:7" s="101" customFormat="1" x14ac:dyDescent="0.2">
      <c r="A491" s="93"/>
      <c r="B491" s="93"/>
      <c r="C491" s="93"/>
      <c r="D491" s="93"/>
      <c r="E491" s="100"/>
      <c r="F491" s="89"/>
      <c r="G491" s="90"/>
    </row>
    <row r="492" spans="1:7" s="101" customFormat="1" x14ac:dyDescent="0.2">
      <c r="A492" s="93"/>
      <c r="B492" s="93"/>
      <c r="C492" s="93"/>
      <c r="D492" s="93"/>
      <c r="E492" s="100"/>
      <c r="F492" s="89"/>
      <c r="G492" s="90"/>
    </row>
    <row r="493" spans="1:7" s="101" customFormat="1" x14ac:dyDescent="0.2">
      <c r="A493" s="93"/>
      <c r="B493" s="93"/>
      <c r="C493" s="93"/>
      <c r="D493" s="93"/>
      <c r="E493" s="100"/>
      <c r="F493" s="89"/>
      <c r="G493" s="90"/>
    </row>
    <row r="494" spans="1:7" s="101" customFormat="1" x14ac:dyDescent="0.2">
      <c r="A494" s="93"/>
      <c r="B494" s="93"/>
      <c r="C494" s="93"/>
      <c r="D494" s="93"/>
      <c r="E494" s="100"/>
      <c r="F494" s="89"/>
      <c r="G494" s="90"/>
    </row>
    <row r="495" spans="1:7" s="101" customFormat="1" x14ac:dyDescent="0.2">
      <c r="A495" s="93"/>
      <c r="B495" s="93"/>
      <c r="C495" s="93"/>
      <c r="D495" s="93"/>
      <c r="E495" s="100"/>
      <c r="F495" s="89"/>
      <c r="G495" s="90"/>
    </row>
    <row r="496" spans="1:7" s="101" customFormat="1" x14ac:dyDescent="0.2">
      <c r="A496" s="93"/>
      <c r="B496" s="93"/>
      <c r="C496" s="93"/>
      <c r="D496" s="93"/>
      <c r="E496" s="100"/>
      <c r="F496" s="89"/>
      <c r="G496" s="90"/>
    </row>
    <row r="497" spans="1:7" s="101" customFormat="1" x14ac:dyDescent="0.2">
      <c r="A497" s="93"/>
      <c r="B497" s="93"/>
      <c r="C497" s="93"/>
      <c r="D497" s="93"/>
      <c r="E497" s="100"/>
      <c r="F497" s="89"/>
      <c r="G497" s="90"/>
    </row>
    <row r="498" spans="1:7" s="101" customFormat="1" x14ac:dyDescent="0.2">
      <c r="A498" s="93"/>
      <c r="B498" s="93"/>
      <c r="C498" s="93"/>
      <c r="D498" s="93"/>
      <c r="E498" s="100"/>
      <c r="F498" s="89"/>
      <c r="G498" s="90"/>
    </row>
    <row r="499" spans="1:7" s="101" customFormat="1" x14ac:dyDescent="0.2">
      <c r="A499" s="93"/>
      <c r="B499" s="93"/>
      <c r="C499" s="93"/>
      <c r="D499" s="93"/>
      <c r="E499" s="100"/>
      <c r="F499" s="89"/>
      <c r="G499" s="90"/>
    </row>
    <row r="500" spans="1:7" s="101" customFormat="1" x14ac:dyDescent="0.2">
      <c r="A500" s="93"/>
      <c r="B500" s="93"/>
      <c r="C500" s="93"/>
      <c r="D500" s="93"/>
      <c r="E500" s="100"/>
      <c r="F500" s="89"/>
      <c r="G500" s="90"/>
    </row>
    <row r="501" spans="1:7" s="101" customFormat="1" x14ac:dyDescent="0.2">
      <c r="A501" s="93"/>
      <c r="B501" s="93"/>
      <c r="C501" s="93"/>
      <c r="D501" s="93"/>
      <c r="E501" s="100"/>
      <c r="F501" s="89"/>
      <c r="G501" s="90"/>
    </row>
    <row r="502" spans="1:7" s="101" customFormat="1" x14ac:dyDescent="0.2">
      <c r="A502" s="93"/>
      <c r="B502" s="93"/>
      <c r="C502" s="93"/>
      <c r="D502" s="93"/>
      <c r="E502" s="100"/>
      <c r="F502" s="89"/>
      <c r="G502" s="90"/>
    </row>
    <row r="503" spans="1:7" s="101" customFormat="1" x14ac:dyDescent="0.2">
      <c r="A503" s="93"/>
      <c r="B503" s="93"/>
      <c r="C503" s="93"/>
      <c r="D503" s="93"/>
      <c r="E503" s="100"/>
      <c r="F503" s="89"/>
      <c r="G503" s="90"/>
    </row>
    <row r="504" spans="1:7" s="101" customFormat="1" x14ac:dyDescent="0.2">
      <c r="A504" s="93"/>
      <c r="B504" s="93"/>
      <c r="C504" s="93"/>
      <c r="D504" s="93"/>
      <c r="E504" s="100"/>
      <c r="F504" s="89"/>
      <c r="G504" s="90"/>
    </row>
    <row r="505" spans="1:7" s="101" customFormat="1" x14ac:dyDescent="0.2">
      <c r="A505" s="93"/>
      <c r="B505" s="93"/>
      <c r="C505" s="93"/>
      <c r="D505" s="93"/>
      <c r="E505" s="100"/>
      <c r="F505" s="89"/>
      <c r="G505" s="90"/>
    </row>
    <row r="506" spans="1:7" s="101" customFormat="1" x14ac:dyDescent="0.2">
      <c r="A506" s="93"/>
      <c r="B506" s="93"/>
      <c r="C506" s="93"/>
      <c r="D506" s="93"/>
      <c r="E506" s="100"/>
      <c r="F506" s="89"/>
      <c r="G506" s="90"/>
    </row>
    <row r="507" spans="1:7" s="101" customFormat="1" x14ac:dyDescent="0.2">
      <c r="A507" s="93"/>
      <c r="B507" s="93"/>
      <c r="C507" s="93"/>
      <c r="D507" s="93"/>
      <c r="E507" s="100"/>
      <c r="F507" s="89"/>
      <c r="G507" s="90"/>
    </row>
    <row r="508" spans="1:7" s="101" customFormat="1" x14ac:dyDescent="0.2">
      <c r="A508" s="93"/>
      <c r="B508" s="93"/>
      <c r="C508" s="93"/>
      <c r="D508" s="93"/>
      <c r="E508" s="100"/>
      <c r="F508" s="89"/>
      <c r="G508" s="90"/>
    </row>
    <row r="509" spans="1:7" s="101" customFormat="1" x14ac:dyDescent="0.2">
      <c r="A509" s="93"/>
      <c r="B509" s="93"/>
      <c r="C509" s="93"/>
      <c r="D509" s="93"/>
      <c r="E509" s="100"/>
      <c r="F509" s="89"/>
      <c r="G509" s="90"/>
    </row>
    <row r="510" spans="1:7" s="101" customFormat="1" x14ac:dyDescent="0.2">
      <c r="A510" s="93"/>
      <c r="B510" s="93"/>
      <c r="C510" s="93"/>
      <c r="D510" s="93"/>
      <c r="E510" s="100"/>
      <c r="F510" s="89"/>
      <c r="G510" s="90"/>
    </row>
    <row r="511" spans="1:7" s="101" customFormat="1" x14ac:dyDescent="0.2">
      <c r="A511" s="93"/>
      <c r="B511" s="93"/>
      <c r="C511" s="93"/>
      <c r="D511" s="93"/>
      <c r="E511" s="100"/>
      <c r="F511" s="89"/>
      <c r="G511" s="90"/>
    </row>
    <row r="512" spans="1:7" s="101" customFormat="1" x14ac:dyDescent="0.2">
      <c r="A512" s="93"/>
      <c r="B512" s="93"/>
      <c r="C512" s="93"/>
      <c r="D512" s="93"/>
      <c r="E512" s="100"/>
      <c r="F512" s="89"/>
      <c r="G512" s="90"/>
    </row>
    <row r="513" spans="1:7" s="101" customFormat="1" x14ac:dyDescent="0.2">
      <c r="A513" s="93"/>
      <c r="B513" s="93"/>
      <c r="C513" s="93"/>
      <c r="D513" s="93"/>
      <c r="E513" s="100"/>
      <c r="F513" s="89"/>
      <c r="G513" s="90"/>
    </row>
    <row r="514" spans="1:7" s="101" customFormat="1" x14ac:dyDescent="0.2">
      <c r="A514" s="93"/>
      <c r="B514" s="93"/>
      <c r="C514" s="93"/>
      <c r="D514" s="93"/>
      <c r="E514" s="100"/>
      <c r="F514" s="89"/>
      <c r="G514" s="90"/>
    </row>
    <row r="515" spans="1:7" s="101" customFormat="1" x14ac:dyDescent="0.2">
      <c r="A515" s="93"/>
      <c r="B515" s="93"/>
      <c r="C515" s="93"/>
      <c r="D515" s="93"/>
      <c r="E515" s="100"/>
      <c r="F515" s="89"/>
      <c r="G515" s="90"/>
    </row>
    <row r="516" spans="1:7" s="101" customFormat="1" x14ac:dyDescent="0.2">
      <c r="A516" s="93"/>
      <c r="B516" s="93"/>
      <c r="C516" s="93"/>
      <c r="D516" s="93"/>
      <c r="E516" s="100"/>
      <c r="F516" s="89"/>
      <c r="G516" s="90"/>
    </row>
    <row r="517" spans="1:7" s="101" customFormat="1" x14ac:dyDescent="0.2">
      <c r="A517" s="93"/>
      <c r="B517" s="93"/>
      <c r="C517" s="93"/>
      <c r="D517" s="93"/>
      <c r="E517" s="100"/>
      <c r="F517" s="89"/>
      <c r="G517" s="90"/>
    </row>
    <row r="518" spans="1:7" s="101" customFormat="1" x14ac:dyDescent="0.2">
      <c r="A518" s="93"/>
      <c r="B518" s="93"/>
      <c r="C518" s="93"/>
      <c r="D518" s="93"/>
      <c r="E518" s="100"/>
      <c r="F518" s="89"/>
      <c r="G518" s="90"/>
    </row>
    <row r="519" spans="1:7" s="101" customFormat="1" x14ac:dyDescent="0.2">
      <c r="A519" s="93"/>
      <c r="B519" s="93"/>
      <c r="C519" s="93"/>
      <c r="D519" s="93"/>
      <c r="E519" s="100"/>
      <c r="F519" s="89"/>
      <c r="G519" s="90"/>
    </row>
    <row r="520" spans="1:7" s="101" customFormat="1" x14ac:dyDescent="0.2">
      <c r="A520" s="93"/>
      <c r="B520" s="93"/>
      <c r="C520" s="93"/>
      <c r="D520" s="93"/>
      <c r="E520" s="100"/>
      <c r="F520" s="89"/>
      <c r="G520" s="90"/>
    </row>
    <row r="521" spans="1:7" s="101" customFormat="1" x14ac:dyDescent="0.2">
      <c r="A521" s="93"/>
      <c r="B521" s="93"/>
      <c r="C521" s="93"/>
      <c r="D521" s="93"/>
      <c r="E521" s="100"/>
      <c r="F521" s="89"/>
      <c r="G521" s="90"/>
    </row>
    <row r="522" spans="1:7" s="101" customFormat="1" x14ac:dyDescent="0.2">
      <c r="A522" s="93"/>
      <c r="B522" s="93"/>
      <c r="C522" s="93"/>
      <c r="D522" s="93"/>
      <c r="E522" s="100"/>
      <c r="F522" s="89"/>
      <c r="G522" s="90"/>
    </row>
    <row r="523" spans="1:7" s="101" customFormat="1" x14ac:dyDescent="0.2">
      <c r="A523" s="93"/>
      <c r="B523" s="93"/>
      <c r="C523" s="93"/>
      <c r="D523" s="93"/>
      <c r="E523" s="100"/>
      <c r="F523" s="89"/>
      <c r="G523" s="90"/>
    </row>
    <row r="524" spans="1:7" s="101" customFormat="1" x14ac:dyDescent="0.2">
      <c r="A524" s="93"/>
      <c r="B524" s="93"/>
      <c r="C524" s="93"/>
      <c r="D524" s="93"/>
      <c r="E524" s="100"/>
      <c r="F524" s="89"/>
      <c r="G524" s="90"/>
    </row>
    <row r="525" spans="1:7" s="101" customFormat="1" x14ac:dyDescent="0.2">
      <c r="A525" s="93"/>
      <c r="B525" s="93"/>
      <c r="C525" s="93"/>
      <c r="D525" s="93"/>
      <c r="E525" s="100"/>
      <c r="F525" s="89"/>
      <c r="G525" s="90"/>
    </row>
    <row r="526" spans="1:7" s="101" customFormat="1" x14ac:dyDescent="0.2">
      <c r="A526" s="93"/>
      <c r="B526" s="93"/>
      <c r="C526" s="93"/>
      <c r="D526" s="93"/>
      <c r="E526" s="100"/>
      <c r="F526" s="89"/>
      <c r="G526" s="90"/>
    </row>
    <row r="527" spans="1:7" s="101" customFormat="1" x14ac:dyDescent="0.2">
      <c r="A527" s="93"/>
      <c r="B527" s="93"/>
      <c r="C527" s="93"/>
      <c r="D527" s="93"/>
      <c r="E527" s="100"/>
      <c r="F527" s="89"/>
      <c r="G527" s="90"/>
    </row>
    <row r="528" spans="1:7" s="101" customFormat="1" x14ac:dyDescent="0.2">
      <c r="A528" s="93"/>
      <c r="B528" s="93"/>
      <c r="C528" s="93"/>
      <c r="D528" s="93"/>
      <c r="E528" s="100"/>
      <c r="F528" s="89"/>
      <c r="G528" s="90"/>
    </row>
    <row r="529" spans="1:7" s="101" customFormat="1" x14ac:dyDescent="0.2">
      <c r="A529" s="93"/>
      <c r="B529" s="93"/>
      <c r="C529" s="93"/>
      <c r="D529" s="93"/>
      <c r="E529" s="100"/>
      <c r="F529" s="89"/>
      <c r="G529" s="90"/>
    </row>
    <row r="530" spans="1:7" s="101" customFormat="1" x14ac:dyDescent="0.2">
      <c r="A530" s="93"/>
      <c r="B530" s="93"/>
      <c r="C530" s="93"/>
      <c r="D530" s="93"/>
      <c r="E530" s="100"/>
      <c r="F530" s="89"/>
      <c r="G530" s="90"/>
    </row>
    <row r="531" spans="1:7" s="101" customFormat="1" x14ac:dyDescent="0.2">
      <c r="A531" s="93"/>
      <c r="B531" s="93"/>
      <c r="C531" s="93"/>
      <c r="D531" s="93"/>
      <c r="E531" s="100"/>
      <c r="F531" s="89"/>
      <c r="G531" s="90"/>
    </row>
    <row r="532" spans="1:7" s="101" customFormat="1" x14ac:dyDescent="0.2">
      <c r="A532" s="93"/>
      <c r="B532" s="93"/>
      <c r="C532" s="93"/>
      <c r="D532" s="93"/>
      <c r="E532" s="100"/>
      <c r="F532" s="89"/>
      <c r="G532" s="90"/>
    </row>
    <row r="533" spans="1:7" s="101" customFormat="1" x14ac:dyDescent="0.2">
      <c r="A533" s="93"/>
      <c r="B533" s="93"/>
      <c r="C533" s="93"/>
      <c r="D533" s="93"/>
      <c r="E533" s="100"/>
      <c r="F533" s="89"/>
      <c r="G533" s="90"/>
    </row>
    <row r="534" spans="1:7" s="101" customFormat="1" x14ac:dyDescent="0.2">
      <c r="A534" s="93"/>
      <c r="B534" s="93"/>
      <c r="C534" s="93"/>
      <c r="D534" s="93"/>
      <c r="E534" s="100"/>
      <c r="F534" s="89"/>
      <c r="G534" s="90"/>
    </row>
    <row r="535" spans="1:7" s="101" customFormat="1" x14ac:dyDescent="0.2">
      <c r="A535" s="93"/>
      <c r="B535" s="93"/>
      <c r="C535" s="93"/>
      <c r="D535" s="93"/>
      <c r="E535" s="100"/>
      <c r="F535" s="89"/>
      <c r="G535" s="90"/>
    </row>
    <row r="536" spans="1:7" s="101" customFormat="1" x14ac:dyDescent="0.2">
      <c r="A536" s="93"/>
      <c r="B536" s="93"/>
      <c r="C536" s="93"/>
      <c r="D536" s="93"/>
      <c r="E536" s="100"/>
      <c r="F536" s="89"/>
      <c r="G536" s="90"/>
    </row>
    <row r="537" spans="1:7" s="101" customFormat="1" x14ac:dyDescent="0.2">
      <c r="A537" s="93"/>
      <c r="B537" s="93"/>
      <c r="C537" s="93"/>
      <c r="D537" s="93"/>
      <c r="E537" s="100"/>
      <c r="F537" s="89"/>
      <c r="G537" s="90"/>
    </row>
    <row r="538" spans="1:7" s="101" customFormat="1" x14ac:dyDescent="0.2">
      <c r="A538" s="93"/>
      <c r="B538" s="93"/>
      <c r="C538" s="93"/>
      <c r="D538" s="93"/>
      <c r="E538" s="100"/>
      <c r="F538" s="89"/>
      <c r="G538" s="90"/>
    </row>
    <row r="539" spans="1:7" s="101" customFormat="1" x14ac:dyDescent="0.2">
      <c r="A539" s="93"/>
      <c r="B539" s="93"/>
      <c r="C539" s="93"/>
      <c r="D539" s="93"/>
      <c r="E539" s="100"/>
      <c r="F539" s="89"/>
      <c r="G539" s="90"/>
    </row>
    <row r="540" spans="1:7" s="101" customFormat="1" x14ac:dyDescent="0.2">
      <c r="A540" s="93"/>
      <c r="B540" s="93"/>
      <c r="C540" s="93"/>
      <c r="D540" s="93"/>
      <c r="E540" s="100"/>
      <c r="F540" s="89"/>
      <c r="G540" s="90"/>
    </row>
    <row r="541" spans="1:7" s="101" customFormat="1" x14ac:dyDescent="0.2">
      <c r="A541" s="93"/>
      <c r="B541" s="93"/>
      <c r="C541" s="93"/>
      <c r="D541" s="93"/>
      <c r="E541" s="100"/>
      <c r="F541" s="89"/>
      <c r="G541" s="90"/>
    </row>
    <row r="542" spans="1:7" s="101" customFormat="1" x14ac:dyDescent="0.2">
      <c r="A542" s="93"/>
      <c r="B542" s="93"/>
      <c r="C542" s="93"/>
      <c r="D542" s="93"/>
      <c r="E542" s="100"/>
      <c r="F542" s="89"/>
      <c r="G542" s="90"/>
    </row>
    <row r="543" spans="1:7" s="101" customFormat="1" x14ac:dyDescent="0.2">
      <c r="A543" s="93"/>
      <c r="B543" s="93"/>
      <c r="C543" s="93"/>
      <c r="D543" s="93"/>
      <c r="E543" s="100"/>
      <c r="F543" s="89"/>
      <c r="G543" s="90"/>
    </row>
    <row r="544" spans="1:7" s="101" customFormat="1" x14ac:dyDescent="0.2">
      <c r="A544" s="93"/>
      <c r="B544" s="93"/>
      <c r="C544" s="93"/>
      <c r="D544" s="93"/>
      <c r="E544" s="100"/>
      <c r="F544" s="89"/>
      <c r="G544" s="90"/>
    </row>
    <row r="545" spans="1:7" s="101" customFormat="1" x14ac:dyDescent="0.2">
      <c r="A545" s="93"/>
      <c r="B545" s="93"/>
      <c r="C545" s="93"/>
      <c r="D545" s="93"/>
      <c r="E545" s="100"/>
      <c r="F545" s="89"/>
      <c r="G545" s="90"/>
    </row>
    <row r="546" spans="1:7" s="101" customFormat="1" x14ac:dyDescent="0.2">
      <c r="A546" s="93"/>
      <c r="B546" s="93"/>
      <c r="C546" s="93"/>
      <c r="D546" s="93"/>
      <c r="E546" s="100"/>
      <c r="F546" s="89"/>
      <c r="G546" s="90"/>
    </row>
    <row r="547" spans="1:7" s="101" customFormat="1" x14ac:dyDescent="0.2">
      <c r="A547" s="93"/>
      <c r="B547" s="93"/>
      <c r="C547" s="93"/>
      <c r="D547" s="93"/>
      <c r="E547" s="100"/>
      <c r="F547" s="89"/>
      <c r="G547" s="90"/>
    </row>
    <row r="548" spans="1:7" s="101" customFormat="1" x14ac:dyDescent="0.2">
      <c r="A548" s="93"/>
      <c r="B548" s="93"/>
      <c r="C548" s="93"/>
      <c r="D548" s="93"/>
      <c r="E548" s="100"/>
      <c r="F548" s="89"/>
      <c r="G548" s="90"/>
    </row>
    <row r="549" spans="1:7" s="101" customFormat="1" x14ac:dyDescent="0.2">
      <c r="A549" s="93"/>
      <c r="B549" s="93"/>
      <c r="C549" s="93"/>
      <c r="D549" s="93"/>
      <c r="E549" s="100"/>
      <c r="F549" s="89"/>
      <c r="G549" s="90"/>
    </row>
    <row r="550" spans="1:7" s="101" customFormat="1" x14ac:dyDescent="0.2">
      <c r="A550" s="93"/>
      <c r="B550" s="93"/>
      <c r="C550" s="93"/>
      <c r="D550" s="93"/>
      <c r="E550" s="100"/>
      <c r="F550" s="89"/>
      <c r="G550" s="90"/>
    </row>
    <row r="551" spans="1:7" s="101" customFormat="1" x14ac:dyDescent="0.2">
      <c r="A551" s="93"/>
      <c r="B551" s="93"/>
      <c r="C551" s="93"/>
      <c r="D551" s="93"/>
      <c r="E551" s="100"/>
      <c r="F551" s="89"/>
      <c r="G551" s="90"/>
    </row>
    <row r="552" spans="1:7" s="101" customFormat="1" x14ac:dyDescent="0.2">
      <c r="A552" s="93"/>
      <c r="B552" s="93"/>
      <c r="C552" s="93"/>
      <c r="D552" s="93"/>
      <c r="E552" s="100"/>
      <c r="F552" s="89"/>
      <c r="G552" s="90"/>
    </row>
    <row r="553" spans="1:7" s="101" customFormat="1" x14ac:dyDescent="0.2">
      <c r="A553" s="93"/>
      <c r="B553" s="93"/>
      <c r="C553" s="93"/>
      <c r="D553" s="93"/>
      <c r="E553" s="100"/>
      <c r="F553" s="89"/>
      <c r="G553" s="90"/>
    </row>
    <row r="554" spans="1:7" s="101" customFormat="1" x14ac:dyDescent="0.2">
      <c r="A554" s="93"/>
      <c r="B554" s="93"/>
      <c r="C554" s="93"/>
      <c r="D554" s="93"/>
      <c r="E554" s="100"/>
      <c r="F554" s="89"/>
      <c r="G554" s="90"/>
    </row>
    <row r="555" spans="1:7" s="101" customFormat="1" x14ac:dyDescent="0.2">
      <c r="A555" s="93"/>
      <c r="B555" s="93"/>
      <c r="C555" s="93"/>
      <c r="D555" s="93"/>
      <c r="E555" s="100"/>
      <c r="F555" s="89"/>
      <c r="G555" s="90"/>
    </row>
    <row r="556" spans="1:7" s="101" customFormat="1" x14ac:dyDescent="0.2">
      <c r="A556" s="93"/>
      <c r="B556" s="93"/>
      <c r="C556" s="93"/>
      <c r="D556" s="93"/>
      <c r="E556" s="100"/>
      <c r="F556" s="89"/>
      <c r="G556" s="90"/>
    </row>
    <row r="557" spans="1:7" s="101" customFormat="1" x14ac:dyDescent="0.2">
      <c r="A557" s="93"/>
      <c r="B557" s="93"/>
      <c r="C557" s="93"/>
      <c r="D557" s="93"/>
      <c r="E557" s="100"/>
      <c r="F557" s="89"/>
      <c r="G557" s="90"/>
    </row>
    <row r="558" spans="1:7" s="101" customFormat="1" x14ac:dyDescent="0.2">
      <c r="A558" s="93"/>
      <c r="B558" s="93"/>
      <c r="C558" s="93"/>
      <c r="D558" s="93"/>
      <c r="E558" s="100"/>
      <c r="F558" s="89"/>
      <c r="G558" s="90"/>
    </row>
    <row r="559" spans="1:7" s="101" customFormat="1" x14ac:dyDescent="0.2">
      <c r="A559" s="93"/>
      <c r="B559" s="93"/>
      <c r="C559" s="93"/>
      <c r="D559" s="93"/>
      <c r="E559" s="100"/>
      <c r="F559" s="89"/>
      <c r="G559" s="90"/>
    </row>
    <row r="560" spans="1:7" s="101" customFormat="1" x14ac:dyDescent="0.2">
      <c r="A560" s="93"/>
      <c r="B560" s="93"/>
      <c r="C560" s="93"/>
      <c r="D560" s="93"/>
      <c r="E560" s="100"/>
      <c r="F560" s="89"/>
      <c r="G560" s="90"/>
    </row>
    <row r="561" spans="1:7" s="101" customFormat="1" x14ac:dyDescent="0.2">
      <c r="A561" s="93"/>
      <c r="B561" s="93"/>
      <c r="C561" s="93"/>
      <c r="D561" s="93"/>
      <c r="E561" s="100"/>
      <c r="F561" s="89"/>
      <c r="G561" s="90"/>
    </row>
    <row r="562" spans="1:7" s="101" customFormat="1" x14ac:dyDescent="0.2">
      <c r="A562" s="93"/>
      <c r="B562" s="93"/>
      <c r="C562" s="93"/>
      <c r="D562" s="93"/>
      <c r="E562" s="100"/>
      <c r="F562" s="89"/>
      <c r="G562" s="90"/>
    </row>
    <row r="563" spans="1:7" s="101" customFormat="1" x14ac:dyDescent="0.2">
      <c r="A563" s="93"/>
      <c r="B563" s="93"/>
      <c r="C563" s="93"/>
      <c r="D563" s="93"/>
      <c r="E563" s="100"/>
      <c r="F563" s="89"/>
      <c r="G563" s="90"/>
    </row>
    <row r="564" spans="1:7" s="101" customFormat="1" x14ac:dyDescent="0.2">
      <c r="A564" s="93"/>
      <c r="B564" s="93"/>
      <c r="C564" s="93"/>
      <c r="D564" s="93"/>
      <c r="E564" s="100"/>
      <c r="F564" s="89"/>
      <c r="G564" s="90"/>
    </row>
    <row r="565" spans="1:7" s="101" customFormat="1" x14ac:dyDescent="0.2">
      <c r="A565" s="93"/>
      <c r="B565" s="93"/>
      <c r="C565" s="93"/>
      <c r="D565" s="93"/>
      <c r="E565" s="100"/>
      <c r="F565" s="89"/>
      <c r="G565" s="90"/>
    </row>
    <row r="566" spans="1:7" s="101" customFormat="1" x14ac:dyDescent="0.2">
      <c r="A566" s="93"/>
      <c r="B566" s="93"/>
      <c r="C566" s="93"/>
      <c r="D566" s="93"/>
      <c r="E566" s="100"/>
      <c r="F566" s="89"/>
      <c r="G566" s="90"/>
    </row>
    <row r="567" spans="1:7" s="101" customFormat="1" x14ac:dyDescent="0.2">
      <c r="A567" s="93"/>
      <c r="B567" s="93"/>
      <c r="C567" s="93"/>
      <c r="D567" s="93"/>
      <c r="E567" s="100"/>
      <c r="F567" s="89"/>
      <c r="G567" s="90"/>
    </row>
    <row r="568" spans="1:7" s="101" customFormat="1" x14ac:dyDescent="0.2">
      <c r="A568" s="93"/>
      <c r="B568" s="93"/>
      <c r="C568" s="93"/>
      <c r="D568" s="93"/>
      <c r="E568" s="100"/>
      <c r="F568" s="89"/>
      <c r="G568" s="90"/>
    </row>
    <row r="569" spans="1:7" s="101" customFormat="1" x14ac:dyDescent="0.2">
      <c r="A569" s="93"/>
      <c r="B569" s="93"/>
      <c r="C569" s="93"/>
      <c r="D569" s="93"/>
      <c r="E569" s="100"/>
      <c r="F569" s="89"/>
      <c r="G569" s="90"/>
    </row>
    <row r="570" spans="1:7" s="101" customFormat="1" x14ac:dyDescent="0.2">
      <c r="A570" s="93"/>
      <c r="B570" s="93"/>
      <c r="C570" s="93"/>
      <c r="D570" s="93"/>
      <c r="E570" s="100"/>
      <c r="F570" s="89"/>
      <c r="G570" s="90"/>
    </row>
    <row r="571" spans="1:7" s="101" customFormat="1" x14ac:dyDescent="0.2">
      <c r="A571" s="93"/>
      <c r="B571" s="93"/>
      <c r="C571" s="93"/>
      <c r="D571" s="93"/>
      <c r="E571" s="100"/>
      <c r="F571" s="89"/>
      <c r="G571" s="90"/>
    </row>
    <row r="572" spans="1:7" s="101" customFormat="1" x14ac:dyDescent="0.2">
      <c r="A572" s="93"/>
      <c r="B572" s="93"/>
      <c r="C572" s="93"/>
      <c r="D572" s="93"/>
      <c r="E572" s="100"/>
      <c r="F572" s="89"/>
      <c r="G572" s="90"/>
    </row>
    <row r="573" spans="1:7" s="101" customFormat="1" x14ac:dyDescent="0.2">
      <c r="A573" s="93"/>
      <c r="B573" s="93"/>
      <c r="C573" s="93"/>
      <c r="D573" s="93"/>
      <c r="E573" s="100"/>
      <c r="F573" s="89"/>
      <c r="G573" s="90"/>
    </row>
    <row r="574" spans="1:7" s="101" customFormat="1" x14ac:dyDescent="0.2">
      <c r="A574" s="93"/>
      <c r="B574" s="93"/>
      <c r="C574" s="93"/>
      <c r="D574" s="93"/>
      <c r="E574" s="100"/>
      <c r="F574" s="89"/>
      <c r="G574" s="90"/>
    </row>
    <row r="575" spans="1:7" s="101" customFormat="1" x14ac:dyDescent="0.2">
      <c r="A575" s="93"/>
      <c r="B575" s="93"/>
      <c r="C575" s="93"/>
      <c r="D575" s="93"/>
      <c r="E575" s="100"/>
      <c r="F575" s="89"/>
      <c r="G575" s="90"/>
    </row>
    <row r="576" spans="1:7" s="101" customFormat="1" x14ac:dyDescent="0.2">
      <c r="A576" s="93"/>
      <c r="B576" s="93"/>
      <c r="C576" s="93"/>
      <c r="D576" s="93"/>
      <c r="E576" s="100"/>
      <c r="F576" s="89"/>
      <c r="G576" s="90"/>
    </row>
    <row r="577" spans="1:7" s="101" customFormat="1" x14ac:dyDescent="0.2">
      <c r="A577" s="93"/>
      <c r="B577" s="93"/>
      <c r="C577" s="93"/>
      <c r="D577" s="93"/>
      <c r="E577" s="100"/>
      <c r="F577" s="89"/>
      <c r="G577" s="90"/>
    </row>
    <row r="578" spans="1:7" s="101" customFormat="1" x14ac:dyDescent="0.2">
      <c r="A578" s="93"/>
      <c r="B578" s="93"/>
      <c r="C578" s="93"/>
      <c r="D578" s="93"/>
      <c r="E578" s="100"/>
      <c r="F578" s="89"/>
      <c r="G578" s="90"/>
    </row>
    <row r="579" spans="1:7" s="101" customFormat="1" x14ac:dyDescent="0.2">
      <c r="A579" s="93"/>
      <c r="B579" s="93"/>
      <c r="C579" s="93"/>
      <c r="D579" s="93"/>
      <c r="E579" s="100"/>
      <c r="F579" s="89"/>
      <c r="G579" s="90"/>
    </row>
    <row r="580" spans="1:7" s="101" customFormat="1" x14ac:dyDescent="0.2">
      <c r="A580" s="93"/>
      <c r="B580" s="93"/>
      <c r="C580" s="93"/>
      <c r="D580" s="93"/>
      <c r="E580" s="100"/>
      <c r="F580" s="89"/>
      <c r="G580" s="90"/>
    </row>
    <row r="581" spans="1:7" s="101" customFormat="1" x14ac:dyDescent="0.2">
      <c r="A581" s="93"/>
      <c r="B581" s="93"/>
      <c r="C581" s="93"/>
      <c r="D581" s="93"/>
      <c r="E581" s="100"/>
      <c r="F581" s="89"/>
      <c r="G581" s="90"/>
    </row>
    <row r="582" spans="1:7" s="101" customFormat="1" x14ac:dyDescent="0.2">
      <c r="A582" s="93"/>
      <c r="B582" s="93"/>
      <c r="C582" s="93"/>
      <c r="D582" s="93"/>
      <c r="E582" s="100"/>
      <c r="F582" s="89"/>
      <c r="G582" s="90"/>
    </row>
    <row r="583" spans="1:7" s="101" customFormat="1" x14ac:dyDescent="0.2">
      <c r="A583" s="93"/>
      <c r="B583" s="93"/>
      <c r="C583" s="93"/>
      <c r="D583" s="93"/>
      <c r="E583" s="100"/>
      <c r="F583" s="89"/>
      <c r="G583" s="90"/>
    </row>
    <row r="584" spans="1:7" s="101" customFormat="1" x14ac:dyDescent="0.2">
      <c r="A584" s="93"/>
      <c r="B584" s="93"/>
      <c r="C584" s="93"/>
      <c r="D584" s="93"/>
      <c r="E584" s="100"/>
      <c r="F584" s="89"/>
      <c r="G584" s="90"/>
    </row>
    <row r="585" spans="1:7" s="101" customFormat="1" x14ac:dyDescent="0.2">
      <c r="A585" s="93"/>
      <c r="B585" s="93"/>
      <c r="C585" s="93"/>
      <c r="D585" s="93"/>
      <c r="E585" s="100"/>
      <c r="F585" s="89"/>
      <c r="G585" s="90"/>
    </row>
    <row r="586" spans="1:7" s="101" customFormat="1" x14ac:dyDescent="0.2">
      <c r="A586" s="93"/>
      <c r="B586" s="93"/>
      <c r="C586" s="93"/>
      <c r="D586" s="93"/>
      <c r="E586" s="100"/>
      <c r="F586" s="89"/>
      <c r="G586" s="90"/>
    </row>
    <row r="587" spans="1:7" s="101" customFormat="1" x14ac:dyDescent="0.2">
      <c r="A587" s="93"/>
      <c r="B587" s="93"/>
      <c r="C587" s="93"/>
      <c r="D587" s="93"/>
      <c r="E587" s="100"/>
      <c r="F587" s="89"/>
      <c r="G587" s="90"/>
    </row>
    <row r="588" spans="1:7" s="101" customFormat="1" x14ac:dyDescent="0.2">
      <c r="A588" s="93"/>
      <c r="B588" s="93"/>
      <c r="C588" s="93"/>
      <c r="D588" s="93"/>
      <c r="E588" s="100"/>
      <c r="F588" s="89"/>
      <c r="G588" s="90"/>
    </row>
    <row r="589" spans="1:7" s="101" customFormat="1" x14ac:dyDescent="0.2">
      <c r="A589" s="93"/>
      <c r="B589" s="93"/>
      <c r="C589" s="93"/>
      <c r="D589" s="93"/>
      <c r="E589" s="100"/>
      <c r="F589" s="89"/>
      <c r="G589" s="90"/>
    </row>
    <row r="590" spans="1:7" s="101" customFormat="1" x14ac:dyDescent="0.2">
      <c r="A590" s="93"/>
      <c r="B590" s="93"/>
      <c r="C590" s="93"/>
      <c r="D590" s="93"/>
      <c r="E590" s="100"/>
      <c r="F590" s="89"/>
      <c r="G590" s="90"/>
    </row>
    <row r="591" spans="1:7" s="101" customFormat="1" x14ac:dyDescent="0.2">
      <c r="A591" s="93"/>
      <c r="B591" s="93"/>
      <c r="C591" s="93"/>
      <c r="D591" s="93"/>
      <c r="E591" s="100"/>
      <c r="F591" s="89"/>
      <c r="G591" s="90"/>
    </row>
    <row r="592" spans="1:7" s="101" customFormat="1" x14ac:dyDescent="0.2">
      <c r="A592" s="93"/>
      <c r="B592" s="93"/>
      <c r="C592" s="93"/>
      <c r="D592" s="93"/>
      <c r="E592" s="100"/>
      <c r="F592" s="89"/>
      <c r="G592" s="90"/>
    </row>
    <row r="593" spans="1:7" s="101" customFormat="1" x14ac:dyDescent="0.2">
      <c r="A593" s="93"/>
      <c r="B593" s="93"/>
      <c r="C593" s="93"/>
      <c r="D593" s="93"/>
      <c r="E593" s="100"/>
      <c r="F593" s="89"/>
      <c r="G593" s="90"/>
    </row>
    <row r="594" spans="1:7" s="101" customFormat="1" x14ac:dyDescent="0.2">
      <c r="A594" s="93"/>
      <c r="B594" s="93"/>
      <c r="C594" s="93"/>
      <c r="D594" s="93"/>
      <c r="E594" s="100"/>
      <c r="F594" s="89"/>
      <c r="G594" s="90"/>
    </row>
    <row r="595" spans="1:7" s="101" customFormat="1" x14ac:dyDescent="0.2">
      <c r="A595" s="93"/>
      <c r="B595" s="93"/>
      <c r="C595" s="93"/>
      <c r="D595" s="93"/>
      <c r="E595" s="100"/>
      <c r="F595" s="89"/>
      <c r="G595" s="90"/>
    </row>
    <row r="596" spans="1:7" s="101" customFormat="1" x14ac:dyDescent="0.2">
      <c r="A596" s="93"/>
      <c r="B596" s="93"/>
      <c r="C596" s="93"/>
      <c r="D596" s="93"/>
      <c r="E596" s="100"/>
      <c r="F596" s="89"/>
      <c r="G596" s="90"/>
    </row>
    <row r="597" spans="1:7" s="101" customFormat="1" x14ac:dyDescent="0.2">
      <c r="A597" s="93"/>
      <c r="B597" s="93"/>
      <c r="C597" s="93"/>
      <c r="D597" s="93"/>
      <c r="E597" s="100"/>
      <c r="F597" s="89"/>
      <c r="G597" s="90"/>
    </row>
    <row r="598" spans="1:7" s="101" customFormat="1" x14ac:dyDescent="0.2">
      <c r="A598" s="93"/>
      <c r="B598" s="93"/>
      <c r="C598" s="93"/>
      <c r="D598" s="93"/>
      <c r="E598" s="100"/>
      <c r="F598" s="89"/>
      <c r="G598" s="90"/>
    </row>
    <row r="599" spans="1:7" s="101" customFormat="1" x14ac:dyDescent="0.2">
      <c r="A599" s="93"/>
      <c r="B599" s="93"/>
      <c r="C599" s="93"/>
      <c r="D599" s="93"/>
      <c r="E599" s="100"/>
      <c r="F599" s="89"/>
      <c r="G599" s="90"/>
    </row>
    <row r="600" spans="1:7" s="101" customFormat="1" x14ac:dyDescent="0.2">
      <c r="A600" s="93"/>
      <c r="B600" s="93"/>
      <c r="C600" s="93"/>
      <c r="D600" s="93"/>
      <c r="E600" s="100"/>
      <c r="F600" s="89"/>
      <c r="G600" s="90"/>
    </row>
    <row r="601" spans="1:7" s="101" customFormat="1" x14ac:dyDescent="0.2">
      <c r="A601" s="93"/>
      <c r="B601" s="93"/>
      <c r="C601" s="93"/>
      <c r="D601" s="93"/>
      <c r="E601" s="100"/>
      <c r="F601" s="89"/>
      <c r="G601" s="90"/>
    </row>
    <row r="602" spans="1:7" s="101" customFormat="1" x14ac:dyDescent="0.2">
      <c r="A602" s="93"/>
      <c r="B602" s="93"/>
      <c r="C602" s="93"/>
      <c r="D602" s="93"/>
      <c r="E602" s="100"/>
      <c r="F602" s="89"/>
      <c r="G602" s="90"/>
    </row>
    <row r="603" spans="1:7" s="101" customFormat="1" x14ac:dyDescent="0.2">
      <c r="A603" s="93"/>
      <c r="B603" s="93"/>
      <c r="C603" s="93"/>
      <c r="D603" s="93"/>
      <c r="E603" s="100"/>
      <c r="F603" s="89"/>
      <c r="G603" s="90"/>
    </row>
    <row r="604" spans="1:7" s="101" customFormat="1" x14ac:dyDescent="0.2">
      <c r="A604" s="93"/>
      <c r="B604" s="93"/>
      <c r="C604" s="93"/>
      <c r="D604" s="93"/>
      <c r="E604" s="100"/>
      <c r="F604" s="89"/>
      <c r="G604" s="90"/>
    </row>
    <row r="605" spans="1:7" s="101" customFormat="1" x14ac:dyDescent="0.2">
      <c r="A605" s="93"/>
      <c r="B605" s="93"/>
      <c r="C605" s="93"/>
      <c r="D605" s="93"/>
      <c r="E605" s="100"/>
      <c r="F605" s="89"/>
      <c r="G605" s="90"/>
    </row>
    <row r="606" spans="1:7" s="101" customFormat="1" x14ac:dyDescent="0.2">
      <c r="A606" s="93"/>
      <c r="B606" s="93"/>
      <c r="C606" s="93"/>
      <c r="D606" s="93"/>
      <c r="E606" s="100"/>
      <c r="F606" s="89"/>
      <c r="G606" s="90"/>
    </row>
    <row r="607" spans="1:7" s="101" customFormat="1" x14ac:dyDescent="0.2">
      <c r="A607" s="93"/>
      <c r="B607" s="93"/>
      <c r="C607" s="93"/>
      <c r="D607" s="93"/>
      <c r="E607" s="100"/>
      <c r="F607" s="89"/>
      <c r="G607" s="90"/>
    </row>
    <row r="608" spans="1:7" s="101" customFormat="1" x14ac:dyDescent="0.2">
      <c r="A608" s="93"/>
      <c r="B608" s="93"/>
      <c r="C608" s="93"/>
      <c r="D608" s="93"/>
      <c r="E608" s="100"/>
      <c r="F608" s="89"/>
      <c r="G608" s="90"/>
    </row>
    <row r="609" spans="1:7" s="101" customFormat="1" x14ac:dyDescent="0.2">
      <c r="A609" s="93"/>
      <c r="B609" s="93"/>
      <c r="C609" s="93"/>
      <c r="D609" s="93"/>
      <c r="E609" s="100"/>
      <c r="F609" s="89"/>
      <c r="G609" s="90"/>
    </row>
    <row r="610" spans="1:7" s="101" customFormat="1" x14ac:dyDescent="0.2">
      <c r="A610" s="93"/>
      <c r="B610" s="93"/>
      <c r="C610" s="93"/>
      <c r="D610" s="93"/>
      <c r="E610" s="100"/>
      <c r="F610" s="89"/>
      <c r="G610" s="90"/>
    </row>
    <row r="611" spans="1:7" s="101" customFormat="1" x14ac:dyDescent="0.2">
      <c r="A611" s="93"/>
      <c r="B611" s="93"/>
      <c r="C611" s="93"/>
      <c r="D611" s="93"/>
      <c r="E611" s="100"/>
      <c r="F611" s="89"/>
      <c r="G611" s="90"/>
    </row>
    <row r="612" spans="1:7" s="101" customFormat="1" x14ac:dyDescent="0.2">
      <c r="A612" s="93"/>
      <c r="B612" s="93"/>
      <c r="C612" s="93"/>
      <c r="D612" s="93"/>
      <c r="E612" s="100"/>
      <c r="F612" s="89"/>
      <c r="G612" s="90"/>
    </row>
    <row r="613" spans="1:7" s="101" customFormat="1" x14ac:dyDescent="0.2">
      <c r="A613" s="93"/>
      <c r="B613" s="93"/>
      <c r="C613" s="93"/>
      <c r="D613" s="93"/>
      <c r="E613" s="100"/>
      <c r="F613" s="89"/>
      <c r="G613" s="90"/>
    </row>
    <row r="614" spans="1:7" s="101" customFormat="1" x14ac:dyDescent="0.2">
      <c r="A614" s="93"/>
      <c r="B614" s="93"/>
      <c r="C614" s="93"/>
      <c r="D614" s="93"/>
      <c r="E614" s="100"/>
      <c r="F614" s="89"/>
      <c r="G614" s="90"/>
    </row>
    <row r="615" spans="1:7" s="101" customFormat="1" x14ac:dyDescent="0.2">
      <c r="A615" s="93"/>
      <c r="B615" s="93"/>
      <c r="C615" s="93"/>
      <c r="D615" s="93"/>
      <c r="E615" s="100"/>
      <c r="F615" s="89"/>
      <c r="G615" s="90"/>
    </row>
    <row r="616" spans="1:7" s="101" customFormat="1" x14ac:dyDescent="0.2">
      <c r="A616" s="93"/>
      <c r="B616" s="93"/>
      <c r="C616" s="93"/>
      <c r="D616" s="93"/>
      <c r="E616" s="100"/>
      <c r="F616" s="89"/>
      <c r="G616" s="90"/>
    </row>
    <row r="617" spans="1:7" s="101" customFormat="1" x14ac:dyDescent="0.2">
      <c r="A617" s="93"/>
      <c r="B617" s="93"/>
      <c r="C617" s="93"/>
      <c r="D617" s="93"/>
      <c r="E617" s="100"/>
      <c r="F617" s="89"/>
      <c r="G617" s="90"/>
    </row>
    <row r="618" spans="1:7" s="101" customFormat="1" x14ac:dyDescent="0.2">
      <c r="A618" s="93"/>
      <c r="B618" s="93"/>
      <c r="C618" s="93"/>
      <c r="D618" s="93"/>
      <c r="E618" s="100"/>
      <c r="F618" s="89"/>
      <c r="G618" s="90"/>
    </row>
    <row r="619" spans="1:7" s="101" customFormat="1" x14ac:dyDescent="0.2">
      <c r="A619" s="93"/>
      <c r="B619" s="93"/>
      <c r="C619" s="93"/>
      <c r="D619" s="93"/>
      <c r="E619" s="100"/>
      <c r="F619" s="89"/>
      <c r="G619" s="90"/>
    </row>
    <row r="620" spans="1:7" s="101" customFormat="1" x14ac:dyDescent="0.2">
      <c r="A620" s="93"/>
      <c r="B620" s="93"/>
      <c r="C620" s="93"/>
      <c r="D620" s="93"/>
      <c r="E620" s="100"/>
      <c r="F620" s="89"/>
      <c r="G620" s="90"/>
    </row>
    <row r="621" spans="1:7" s="101" customFormat="1" x14ac:dyDescent="0.2">
      <c r="A621" s="93"/>
      <c r="B621" s="93"/>
      <c r="C621" s="93"/>
      <c r="D621" s="93"/>
      <c r="E621" s="100"/>
      <c r="F621" s="89"/>
      <c r="G621" s="90"/>
    </row>
    <row r="622" spans="1:7" s="101" customFormat="1" x14ac:dyDescent="0.2">
      <c r="A622" s="93"/>
      <c r="B622" s="93"/>
      <c r="C622" s="93"/>
      <c r="D622" s="93"/>
      <c r="E622" s="100"/>
      <c r="F622" s="89"/>
      <c r="G622" s="90"/>
    </row>
    <row r="623" spans="1:7" s="101" customFormat="1" x14ac:dyDescent="0.2">
      <c r="A623" s="93"/>
      <c r="B623" s="93"/>
      <c r="C623" s="93"/>
      <c r="D623" s="93"/>
      <c r="E623" s="100"/>
      <c r="F623" s="89"/>
      <c r="G623" s="90"/>
    </row>
    <row r="624" spans="1:7" s="101" customFormat="1" x14ac:dyDescent="0.2">
      <c r="A624" s="93"/>
      <c r="B624" s="93"/>
      <c r="C624" s="93"/>
      <c r="D624" s="93"/>
      <c r="E624" s="100"/>
      <c r="F624" s="89"/>
      <c r="G624" s="90"/>
    </row>
    <row r="625" spans="1:7" s="101" customFormat="1" x14ac:dyDescent="0.2">
      <c r="A625" s="93"/>
      <c r="B625" s="93"/>
      <c r="C625" s="93"/>
      <c r="D625" s="93"/>
      <c r="E625" s="100"/>
      <c r="F625" s="89"/>
      <c r="G625" s="90"/>
    </row>
    <row r="626" spans="1:7" s="101" customFormat="1" x14ac:dyDescent="0.2">
      <c r="A626" s="93"/>
      <c r="B626" s="93"/>
      <c r="C626" s="93"/>
      <c r="D626" s="93"/>
      <c r="E626" s="100"/>
      <c r="F626" s="89"/>
      <c r="G626" s="90"/>
    </row>
    <row r="627" spans="1:7" s="101" customFormat="1" x14ac:dyDescent="0.2">
      <c r="A627" s="93"/>
      <c r="B627" s="93"/>
      <c r="C627" s="93"/>
      <c r="D627" s="93"/>
      <c r="E627" s="100"/>
      <c r="F627" s="89"/>
      <c r="G627" s="90"/>
    </row>
    <row r="628" spans="1:7" s="101" customFormat="1" x14ac:dyDescent="0.2">
      <c r="A628" s="93"/>
      <c r="B628" s="93"/>
      <c r="C628" s="93"/>
      <c r="D628" s="93"/>
      <c r="E628" s="100"/>
      <c r="F628" s="89"/>
      <c r="G628" s="90"/>
    </row>
    <row r="629" spans="1:7" s="101" customFormat="1" x14ac:dyDescent="0.2">
      <c r="A629" s="93"/>
      <c r="B629" s="93"/>
      <c r="C629" s="93"/>
      <c r="D629" s="93"/>
      <c r="E629" s="100"/>
      <c r="F629" s="89"/>
      <c r="G629" s="90"/>
    </row>
    <row r="630" spans="1:7" s="101" customFormat="1" x14ac:dyDescent="0.2">
      <c r="A630" s="93"/>
      <c r="B630" s="93"/>
      <c r="C630" s="93"/>
      <c r="D630" s="93"/>
      <c r="E630" s="100"/>
      <c r="F630" s="89"/>
      <c r="G630" s="90"/>
    </row>
    <row r="631" spans="1:7" s="101" customFormat="1" x14ac:dyDescent="0.2">
      <c r="A631" s="93"/>
      <c r="B631" s="93"/>
      <c r="C631" s="93"/>
      <c r="D631" s="93"/>
      <c r="E631" s="100"/>
      <c r="F631" s="89"/>
      <c r="G631" s="90"/>
    </row>
    <row r="632" spans="1:7" s="101" customFormat="1" x14ac:dyDescent="0.2">
      <c r="A632" s="93"/>
      <c r="B632" s="93"/>
      <c r="C632" s="93"/>
      <c r="D632" s="93"/>
      <c r="E632" s="100"/>
      <c r="F632" s="89"/>
      <c r="G632" s="90"/>
    </row>
    <row r="633" spans="1:7" s="101" customFormat="1" x14ac:dyDescent="0.2">
      <c r="A633" s="93"/>
      <c r="B633" s="93"/>
      <c r="C633" s="93"/>
      <c r="D633" s="93"/>
      <c r="E633" s="100"/>
      <c r="F633" s="89"/>
      <c r="G633" s="90"/>
    </row>
  </sheetData>
  <autoFilter ref="A15:H28" xr:uid="{C7993CCD-1A46-4132-9264-E3A95FC999B3}"/>
  <sortState xmlns:xlrd2="http://schemas.microsoft.com/office/spreadsheetml/2017/richdata2" ref="B16:E28">
    <sortCondition descending="1" ref="B16"/>
  </sortState>
  <mergeCells count="7">
    <mergeCell ref="B14:H14"/>
    <mergeCell ref="B1:H2"/>
    <mergeCell ref="B3:H4"/>
    <mergeCell ref="C6:H6"/>
    <mergeCell ref="C7:H7"/>
    <mergeCell ref="C8:D8"/>
    <mergeCell ref="F8:H8"/>
  </mergeCell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&amp;L&amp;F&amp;C&amp;P/&amp;N&amp;RMarcelus I. L. Gomes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F1FA7A6-33C2-4BF6-BCBD-98971153B1C4}">
            <xm:f>NOT(ISERROR(SEARCH(#REF!,H16)))</xm:f>
            <xm:f>#REF!</xm:f>
            <x14:dxf>
              <fill>
                <patternFill>
                  <bgColor theme="5" tint="0.39994506668294322"/>
                </patternFill>
              </fill>
            </x14:dxf>
          </x14:cfRule>
          <xm:sqref>H16:H28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BDI OBRA</vt:lpstr>
      <vt:lpstr>Orçamento Sintético</vt:lpstr>
      <vt:lpstr>Resumo</vt:lpstr>
      <vt:lpstr>Cronograma</vt:lpstr>
      <vt:lpstr>CurvaS</vt:lpstr>
      <vt:lpstr>ABC</vt:lpstr>
      <vt:lpstr>ABC_Resumo</vt:lpstr>
      <vt:lpstr>ABC!Area_de_impressao</vt:lpstr>
      <vt:lpstr>ABC_Resumo!Area_de_impressao</vt:lpstr>
      <vt:lpstr>Cronograma!Area_de_impressao</vt:lpstr>
      <vt:lpstr>CurvaS!Area_de_impressao</vt:lpstr>
      <vt:lpstr>'Orçamento Sintético'!Area_de_impressao</vt:lpstr>
      <vt:lpstr>Resumo!Area_de_impressao</vt:lpstr>
      <vt:lpstr>ABC!Titulos_de_impressao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Usuário</cp:lastModifiedBy>
  <cp:revision>0</cp:revision>
  <cp:lastPrinted>2025-08-12T12:11:02Z</cp:lastPrinted>
  <dcterms:created xsi:type="dcterms:W3CDTF">2024-07-22T21:53:02Z</dcterms:created>
  <dcterms:modified xsi:type="dcterms:W3CDTF">2025-08-12T12:13:23Z</dcterms:modified>
</cp:coreProperties>
</file>